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1 DIPOMA 2017\"/>
    </mc:Choice>
  </mc:AlternateContent>
  <workbookProtection workbookPassword="CE88" lockStructure="1"/>
  <bookViews>
    <workbookView xWindow="0" yWindow="0" windowWidth="15360" windowHeight="62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60" i="17" l="1"/>
  <c r="Q56" i="17"/>
  <c r="Q52" i="17"/>
  <c r="Q44" i="17"/>
  <c r="Q36" i="17"/>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<sst xmlns="http://schemas.openxmlformats.org/spreadsheetml/2006/main" count="777" uniqueCount="210">
  <si>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</si>
  <si>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</si>
  <si>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</si>
  <si>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</si>
  <si>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</si>
  <si>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</si>
  <si>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</si>
  <si>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</si>
  <si>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</si>
  <si>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</si>
  <si>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</si>
  <si>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</si>
  <si>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</si>
  <si>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</si>
  <si>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</si>
  <si>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</si>
  <si>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</si>
  <si>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</si>
  <si>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</si>
  <si>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</si>
  <si>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</si>
  <si>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</si>
  <si>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</si>
  <si>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</si>
  <si>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</si>
  <si>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</si>
  <si>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</si>
  <si>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</si>
  <si>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</si>
  <si>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</si>
  <si>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</si>
  <si>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</si>
  <si>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</si>
  <si>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</si>
  <si>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</si>
  <si>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</si>
  <si>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</si>
  <si>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</si>
  <si>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</si>
  <si>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</si>
  <si>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</si>
  <si>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</si>
  <si>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</si>
  <si>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</si>
  <si>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</si>
  <si>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</si>
  <si>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</si>
  <si>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</si>
  <si>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</si>
  <si>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</si>
  <si>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</si>
  <si>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</si>
  <si>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</si>
  <si>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</si>
  <si>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</si>
  <si>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</si>
  <si>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</si>
  <si>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</si>
  <si>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</si>
  <si>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</si>
  <si>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</si>
  <si>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</si>
  <si>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</si>
  <si>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</si>
  <si>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</si>
  <si>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</si>
  <si>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</si>
  <si>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</si>
  <si>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</si>
  <si>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</si>
  <si>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</si>
  <si>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</si>
  <si>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</si>
  <si>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</si>
  <si>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</si>
  <si>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</si>
  <si>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</si>
  <si>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</si>
  <si>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</si>
  <si>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</si>
  <si>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</si>
  <si>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</si>
  <si>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</si>
  <si>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</si>
  <si>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</si>
  <si>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</si>
  <si>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</si>
  <si>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</si>
  <si>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</si>
  <si>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</si>
  <si>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</si>
  <si>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</si>
  <si>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</si>
  <si>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</si>
  <si>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</si>
  <si>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</si>
  <si>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</si>
  <si>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</si>
  <si>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</si>
  <si>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</si>
  <si>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</si>
  <si>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</si>
  <si>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</si>
  <si>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</si>
  <si>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</si>
  <si>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</si>
  <si>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</si>
  <si>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</si>
  <si>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</si>
  <si>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</si>
  <si>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</si>
  <si>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</si>
  <si>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</si>
  <si>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</si>
  <si>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</si>
  <si>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</si>
  <si>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</si>
  <si>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</si>
  <si>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</si>
  <si>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</si>
  <si>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</si>
  <si>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</si>
  <si>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</si>
  <si>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</si>
  <si>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</si>
  <si>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</si>
  <si>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</si>
  <si>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</si>
  <si>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</si>
  <si>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</si>
  <si>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</si>
  <si>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</si>
  <si>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</si>
  <si>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</si>
  <si>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</si>
  <si>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</si>
  <si>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</si>
  <si>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</si>
  <si>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</si>
  <si>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</si>
  <si>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</si>
  <si>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</si>
  <si>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</si>
  <si>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</si>
  <si>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</si>
  <si>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</si>
  <si>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</si>
  <si>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</si>
  <si>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</si>
  <si>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</si>
  <si>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</si>
  <si>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</si>
  <si>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</si>
  <si>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</si>
  <si>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</si>
  <si>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</si>
  <si>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</si>
  <si>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</si>
  <si>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</si>
  <si>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</si>
  <si>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</si>
  <si>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</si>
  <si>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ADI AIMAN RAHIMI BIN JUNUS</t>
  </si>
  <si>
    <t>3WTP</t>
  </si>
  <si>
    <t>K591DWTP001</t>
  </si>
  <si>
    <t>WTP</t>
  </si>
  <si>
    <t>LELAKI</t>
  </si>
  <si>
    <t>MELAYU</t>
  </si>
  <si>
    <t>ISLAM</t>
  </si>
  <si>
    <t>AHMAD DANISH BIN AHMAD RAMLI</t>
  </si>
  <si>
    <t>K591DWTP002</t>
  </si>
  <si>
    <t>AIDIL AFZAL BIN ANUAR</t>
  </si>
  <si>
    <t>K591DWTP003</t>
  </si>
  <si>
    <t>ARIF IZZARUDIN BIN MOHAMMAD AZMAN</t>
  </si>
  <si>
    <t>K591DWTP004</t>
  </si>
  <si>
    <t>AZAIEMAN BIN AHMAT  SAHAIMI</t>
  </si>
  <si>
    <t>K591DWTP005</t>
  </si>
  <si>
    <t>FARAH NADIA ILLYANIE BINTI BEDUL RAHIM</t>
  </si>
  <si>
    <t>K591DWTP006</t>
  </si>
  <si>
    <t>PEREMPUAN</t>
  </si>
  <si>
    <t>FARAH NAJWA BINTI ZAWAWI</t>
  </si>
  <si>
    <t>K591DWTP007</t>
  </si>
  <si>
    <t>FAWAZUL AZIM BIN ANUAR</t>
  </si>
  <si>
    <t>K591DWTP008</t>
  </si>
  <si>
    <t>JULAINNA BINTI SABRI</t>
  </si>
  <si>
    <t>K591DWTP009</t>
  </si>
  <si>
    <t>MUHAMMAD AMIRUL DANISH BIN ROSLAND</t>
  </si>
  <si>
    <t>K591DWTP011</t>
  </si>
  <si>
    <t>MUHAMMAD HANIFF AIMAN BIN MOHD NASIR</t>
  </si>
  <si>
    <t>K591DWTP012</t>
  </si>
  <si>
    <t>MUHAMMAD SHAHRUL NIZAM BIN ABU BAKAR</t>
  </si>
  <si>
    <t>K591DWTP013</t>
  </si>
  <si>
    <t>MUHAMMAD SHARIF BIN ABDUL RAHIM</t>
  </si>
  <si>
    <t>K591DWTP014</t>
  </si>
  <si>
    <t>MUHAMMAD ZAL HAZANI SYAKIRIN BIN KAMARUDIN</t>
  </si>
  <si>
    <t>K591DWTP015</t>
  </si>
  <si>
    <t>NOR AMIESYA BINTI FARID</t>
  </si>
  <si>
    <t>K591DWTP016</t>
  </si>
  <si>
    <t>NUR ALIANNI BINTI MOHAMAD ALI</t>
  </si>
  <si>
    <t>K591DWTP017</t>
  </si>
  <si>
    <t>NUR FARHANIM NATASYHA BINTI NOR AZAD</t>
  </si>
  <si>
    <t>K591DWTP018</t>
  </si>
  <si>
    <t>NUR QAMARINA BINTI NORDIN</t>
  </si>
  <si>
    <t>K591DWTP019</t>
  </si>
  <si>
    <t>NURUL IZZAH BINTI BADERU KHISAM</t>
  </si>
  <si>
    <t>K591DWTP020</t>
  </si>
  <si>
    <t>SITI HAJAR BINTI IBRAHIM</t>
  </si>
  <si>
    <t>K591DWTP021</t>
  </si>
  <si>
    <t>KAMIL AZRUL HAFIZ B KAMIL AZMAN</t>
  </si>
  <si>
    <t>K611DWTP008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</si>
</sst>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1"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
      <sz val="10"/>
      <name val="Tahoma"/>
      <family val="2"/>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3">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 fontId="0" fillId="0" borderId="59" xfId="0" applyNumberFormat="1" applyFill="1" applyBorder="1" applyAlignment="1" applyProtection="1">
      <alignment horizontal="center"/>
      <protection locked="0"/>
    </xf>
    <xf numFmtId="164" fontId="0" fillId="0" borderId="59" xfId="0" applyNumberFormat="1" applyBorder="1" applyAlignment="1" applyProtection="1">
      <alignment horizontal="center"/>
      <protection locked="0"/>
    </xf>
    <xf numFmtId="164" fontId="40" fillId="0" borderId="59" xfId="0" applyNumberFormat="1" applyFont="1" applyBorder="1" applyAlignment="1" applyProtection="1">
      <alignment horizontal="center"/>
      <protection locked="0"/>
    </xf>
    <xf numFmtId="49" fontId="0" fillId="0" borderId="59" xfId="0" applyNumberFormat="1" applyFill="1" applyBorder="1" applyAlignment="1" applyProtection="1">
      <alignment horizontal="center" vertic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4">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4" t="s">
        <v>160</v>
      </c>
      <c r="H1" s="174"/>
      <c r="I1" s="174"/>
      <c r="J1" s="174"/>
      <c r="K1" s="174"/>
      <c r="L1" s="174"/>
      <c r="O1" s="128"/>
    </row>
    <row r="2" spans="1:203" s="22" customFormat="1" ht="29.25" customHeight="1" thickBot="1" x14ac:dyDescent="0.3">
      <c r="A2" s="175" t="s">
        <v>0</v>
      </c>
      <c r="B2" s="175"/>
      <c r="C2" s="175"/>
      <c r="D2" s="175"/>
      <c r="E2" s="175"/>
      <c r="F2" s="175"/>
      <c r="G2" s="175"/>
      <c r="H2" s="175"/>
      <c r="I2" s="175"/>
      <c r="J2" s="175"/>
      <c r="K2" s="175"/>
      <c r="L2" s="175"/>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8"/>
      <c r="H5" s="179"/>
      <c r="I5" s="179"/>
      <c r="J5" s="179"/>
      <c r="K5" s="179"/>
      <c r="L5" s="180"/>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8"/>
      <c r="H11" s="179"/>
      <c r="I11" s="179"/>
      <c r="J11" s="180"/>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6" t="s">
        <v>158</v>
      </c>
      <c r="O19" s="9" t="s">
        <v>89</v>
      </c>
    </row>
    <row r="20" spans="1:15" s="9" customFormat="1" ht="45" customHeight="1" x14ac:dyDescent="0.25">
      <c r="A20" s="86" t="s">
        <v>59</v>
      </c>
      <c r="B20" s="81"/>
      <c r="C20" s="81"/>
      <c r="D20" s="81"/>
      <c r="E20" s="81"/>
      <c r="F20" s="81"/>
      <c r="G20" s="81"/>
      <c r="H20" s="81"/>
      <c r="I20" s="81"/>
      <c r="J20" s="81"/>
      <c r="K20" s="81"/>
      <c r="L20" s="177"/>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72" t="s">
        <v>159</v>
      </c>
    </row>
    <row r="28" spans="1:15" s="9" customFormat="1" ht="45" customHeight="1" x14ac:dyDescent="0.25">
      <c r="A28" s="91" t="s">
        <v>59</v>
      </c>
      <c r="B28" s="81"/>
      <c r="C28" s="81"/>
      <c r="D28" s="81"/>
      <c r="E28" s="81"/>
      <c r="F28" s="81"/>
      <c r="G28" s="81"/>
      <c r="H28" s="81"/>
      <c r="I28" s="81"/>
      <c r="J28" s="81"/>
      <c r="K28" s="81"/>
      <c r="L28" s="173"/>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3" priority="281">
      <formula>($L$21-$H$7)&lt;&gt;0</formula>
    </cfRule>
    <cfRule type="expression" dxfId="192" priority="282">
      <formula>($L$21-$H$7)=0</formula>
    </cfRule>
  </conditionalFormatting>
  <conditionalFormatting sqref="M10">
    <cfRule type="expression" priority="141">
      <formula>"IF(Main!$G$7=VOKASIONAL,&lt;60"</formula>
    </cfRule>
  </conditionalFormatting>
  <conditionalFormatting sqref="L29">
    <cfRule type="expression" dxfId="191" priority="136">
      <formula>($L$29-$J$7)&lt;&gt;0</formula>
    </cfRule>
    <cfRule type="expression" dxfId="190" priority="137">
      <formula>($L$29-$J$7)=0</formula>
    </cfRule>
  </conditionalFormatting>
  <conditionalFormatting sqref="L3">
    <cfRule type="expression" dxfId="189" priority="95">
      <formula>TAHUN&lt;&gt;""</formula>
    </cfRule>
  </conditionalFormatting>
  <conditionalFormatting sqref="G5:L5">
    <cfRule type="expression" dxfId="188" priority="94">
      <formula>SEM&lt;&gt;""</formula>
    </cfRule>
  </conditionalFormatting>
  <conditionalFormatting sqref="E7">
    <cfRule type="expression" dxfId="187" priority="93">
      <formula>NAMAKUR&lt;&gt;""</formula>
    </cfRule>
  </conditionalFormatting>
  <conditionalFormatting sqref="H7 J7 H9 J9">
    <cfRule type="expression" dxfId="186" priority="87">
      <formula>JENISKUR="VOKASIONAL"</formula>
    </cfRule>
    <cfRule type="expression" dxfId="185" priority="89">
      <formula>JENISKUR="AKADEMIK (SVM)"</formula>
    </cfRule>
  </conditionalFormatting>
  <conditionalFormatting sqref="H7 H9">
    <cfRule type="expression" dxfId="184" priority="88">
      <formula>JENISKUR="UMUM (DVM)"</formula>
    </cfRule>
  </conditionalFormatting>
  <conditionalFormatting sqref="H7 J7">
    <cfRule type="expression" dxfId="183" priority="85">
      <formula>JENISKUR="OJT"</formula>
    </cfRule>
    <cfRule type="expression" dxfId="182" priority="86">
      <formula>JENISKUR="PBE"</formula>
    </cfRule>
  </conditionalFormatting>
  <conditionalFormatting sqref="B16">
    <cfRule type="expression" dxfId="181" priority="82">
      <formula>NISBAHPBT&lt;&gt;""</formula>
    </cfRule>
  </conditionalFormatting>
  <conditionalFormatting sqref="B17">
    <cfRule type="expression" dxfId="180" priority="81">
      <formula>KPENT1&lt;&gt;""</formula>
    </cfRule>
  </conditionalFormatting>
  <conditionalFormatting sqref="C17">
    <cfRule type="expression" dxfId="179" priority="80">
      <formula>KPENT2&lt;&gt;""</formula>
    </cfRule>
  </conditionalFormatting>
  <conditionalFormatting sqref="D17">
    <cfRule type="expression" dxfId="178" priority="79">
      <formula>KPENT3&lt;&gt;""</formula>
    </cfRule>
  </conditionalFormatting>
  <conditionalFormatting sqref="E17">
    <cfRule type="expression" dxfId="177" priority="78">
      <formula>KPENT4&lt;&gt;""</formula>
    </cfRule>
  </conditionalFormatting>
  <conditionalFormatting sqref="F17">
    <cfRule type="expression" dxfId="176" priority="77">
      <formula>KPENT5&lt;&gt;""</formula>
    </cfRule>
  </conditionalFormatting>
  <conditionalFormatting sqref="G17">
    <cfRule type="expression" dxfId="175" priority="76">
      <formula>KPENT6&lt;&gt;""</formula>
    </cfRule>
  </conditionalFormatting>
  <conditionalFormatting sqref="H17">
    <cfRule type="expression" dxfId="174" priority="75">
      <formula>KPENT7&lt;&gt;""</formula>
    </cfRule>
  </conditionalFormatting>
  <conditionalFormatting sqref="I17">
    <cfRule type="expression" dxfId="173" priority="74">
      <formula>KPENT8&lt;&gt;""</formula>
    </cfRule>
  </conditionalFormatting>
  <conditionalFormatting sqref="J17">
    <cfRule type="expression" dxfId="172" priority="73">
      <formula>KPENT9&lt;&gt;""</formula>
    </cfRule>
  </conditionalFormatting>
  <conditionalFormatting sqref="K17">
    <cfRule type="expression" dxfId="171" priority="72">
      <formula>KPENT10&lt;&gt;""</formula>
    </cfRule>
  </conditionalFormatting>
  <conditionalFormatting sqref="B21">
    <cfRule type="expression" dxfId="170" priority="71">
      <formula>KPENT11&lt;&gt;""</formula>
    </cfRule>
  </conditionalFormatting>
  <conditionalFormatting sqref="C21">
    <cfRule type="expression" dxfId="169" priority="70">
      <formula>KPENT12&lt;&gt;""</formula>
    </cfRule>
  </conditionalFormatting>
  <conditionalFormatting sqref="D21">
    <cfRule type="expression" dxfId="168" priority="69">
      <formula>KPENT13&lt;&gt;""</formula>
    </cfRule>
  </conditionalFormatting>
  <conditionalFormatting sqref="E21">
    <cfRule type="expression" dxfId="167" priority="68">
      <formula>KPENT14&lt;&gt;""</formula>
    </cfRule>
  </conditionalFormatting>
  <conditionalFormatting sqref="F21">
    <cfRule type="expression" dxfId="166" priority="67">
      <formula>KPENT15&lt;&gt;""</formula>
    </cfRule>
  </conditionalFormatting>
  <conditionalFormatting sqref="G21">
    <cfRule type="expression" dxfId="165" priority="66">
      <formula>KPENT16&lt;&gt;""</formula>
    </cfRule>
  </conditionalFormatting>
  <conditionalFormatting sqref="H21">
    <cfRule type="expression" dxfId="164" priority="65">
      <formula>KPENT17&lt;&gt;""</formula>
    </cfRule>
  </conditionalFormatting>
  <conditionalFormatting sqref="I21">
    <cfRule type="expression" dxfId="163" priority="64">
      <formula>KPENT18&lt;&gt;""</formula>
    </cfRule>
  </conditionalFormatting>
  <conditionalFormatting sqref="J21">
    <cfRule type="expression" dxfId="162" priority="63">
      <formula>KPENT19&lt;&gt;""</formula>
    </cfRule>
  </conditionalFormatting>
  <conditionalFormatting sqref="K21">
    <cfRule type="expression" dxfId="161" priority="62">
      <formula>KPENT20&lt;&gt;""</formula>
    </cfRule>
  </conditionalFormatting>
  <conditionalFormatting sqref="B25">
    <cfRule type="expression" dxfId="160" priority="61">
      <formula>KPENA1&lt;&gt;""</formula>
    </cfRule>
  </conditionalFormatting>
  <conditionalFormatting sqref="C25">
    <cfRule type="expression" dxfId="159" priority="60">
      <formula>KPENA2&lt;&gt;""</formula>
    </cfRule>
  </conditionalFormatting>
  <conditionalFormatting sqref="D25">
    <cfRule type="expression" dxfId="158" priority="59">
      <formula>KPENA3&lt;&gt;""</formula>
    </cfRule>
  </conditionalFormatting>
  <conditionalFormatting sqref="E25">
    <cfRule type="expression" dxfId="157" priority="58">
      <formula>KPENA4&lt;&gt;""</formula>
    </cfRule>
  </conditionalFormatting>
  <conditionalFormatting sqref="F25">
    <cfRule type="expression" dxfId="156" priority="57">
      <formula>KPENA5&lt;&gt;""</formula>
    </cfRule>
  </conditionalFormatting>
  <conditionalFormatting sqref="G25">
    <cfRule type="expression" dxfId="155" priority="56">
      <formula>KPENA6&lt;&gt;""</formula>
    </cfRule>
  </conditionalFormatting>
  <conditionalFormatting sqref="H25">
    <cfRule type="expression" dxfId="154" priority="55">
      <formula>KPENA7&lt;&gt;""</formula>
    </cfRule>
  </conditionalFormatting>
  <conditionalFormatting sqref="I25">
    <cfRule type="expression" dxfId="153" priority="54">
      <formula>KPENA8&lt;&gt;""</formula>
    </cfRule>
  </conditionalFormatting>
  <conditionalFormatting sqref="J25">
    <cfRule type="expression" dxfId="152" priority="53">
      <formula>KPENA9&lt;&gt;""</formula>
    </cfRule>
  </conditionalFormatting>
  <conditionalFormatting sqref="K25">
    <cfRule type="expression" dxfId="151" priority="52">
      <formula>KPENA10&lt;&gt;""</formula>
    </cfRule>
  </conditionalFormatting>
  <conditionalFormatting sqref="B29">
    <cfRule type="expression" dxfId="150" priority="51">
      <formula>KPENA11&lt;&gt;""</formula>
    </cfRule>
  </conditionalFormatting>
  <conditionalFormatting sqref="C29">
    <cfRule type="expression" dxfId="149" priority="50">
      <formula>KPENA12&lt;&gt;""</formula>
    </cfRule>
  </conditionalFormatting>
  <conditionalFormatting sqref="D29">
    <cfRule type="expression" dxfId="148" priority="49">
      <formula>KPENA13&lt;&gt;""</formula>
    </cfRule>
  </conditionalFormatting>
  <conditionalFormatting sqref="E29">
    <cfRule type="expression" dxfId="147" priority="48">
      <formula>KPENA14&lt;&gt;""</formula>
    </cfRule>
  </conditionalFormatting>
  <conditionalFormatting sqref="F29">
    <cfRule type="expression" dxfId="146" priority="47">
      <formula>KPENA15&lt;&gt;""</formula>
    </cfRule>
  </conditionalFormatting>
  <conditionalFormatting sqref="G29">
    <cfRule type="expression" dxfId="145" priority="46">
      <formula>KPENA16&lt;&gt;""</formula>
    </cfRule>
  </conditionalFormatting>
  <conditionalFormatting sqref="H29">
    <cfRule type="expression" dxfId="144" priority="45">
      <formula>KPENA17&lt;&gt;""</formula>
    </cfRule>
  </conditionalFormatting>
  <conditionalFormatting sqref="I29">
    <cfRule type="expression" dxfId="143" priority="44">
      <formula>KPENA18&lt;&gt;""</formula>
    </cfRule>
  </conditionalFormatting>
  <conditionalFormatting sqref="J29">
    <cfRule type="expression" dxfId="142" priority="43">
      <formula>KPENA19&lt;&gt;""</formula>
    </cfRule>
  </conditionalFormatting>
  <conditionalFormatting sqref="K29">
    <cfRule type="expression" dxfId="141" priority="42">
      <formula>KPENA20&lt;&gt;""</formula>
    </cfRule>
  </conditionalFormatting>
  <conditionalFormatting sqref="B24">
    <cfRule type="expression" dxfId="140" priority="41">
      <formula>NISBAHPBA&lt;&gt;""</formula>
    </cfRule>
  </conditionalFormatting>
  <conditionalFormatting sqref="C16">
    <cfRule type="expression" dxfId="139" priority="40">
      <formula>NPEMT1&lt;&gt;""</formula>
    </cfRule>
  </conditionalFormatting>
  <conditionalFormatting sqref="D16">
    <cfRule type="expression" dxfId="138" priority="39">
      <formula>NPEMT2&lt;&gt;""</formula>
    </cfRule>
  </conditionalFormatting>
  <conditionalFormatting sqref="E16">
    <cfRule type="expression" dxfId="137" priority="38">
      <formula>NPEMT3&lt;&gt;""</formula>
    </cfRule>
  </conditionalFormatting>
  <conditionalFormatting sqref="F16">
    <cfRule type="expression" dxfId="136" priority="37">
      <formula>NPEMT4&lt;&gt;0</formula>
    </cfRule>
  </conditionalFormatting>
  <conditionalFormatting sqref="G16">
    <cfRule type="expression" dxfId="135" priority="36">
      <formula>NPEMT5&lt;&gt;""</formula>
    </cfRule>
  </conditionalFormatting>
  <conditionalFormatting sqref="H16">
    <cfRule type="expression" dxfId="134" priority="35">
      <formula>NPEMT6&lt;&gt;""</formula>
    </cfRule>
  </conditionalFormatting>
  <conditionalFormatting sqref="I16">
    <cfRule type="expression" dxfId="133" priority="34">
      <formula>NPEMT7&lt;&gt;""</formula>
    </cfRule>
  </conditionalFormatting>
  <conditionalFormatting sqref="J16">
    <cfRule type="expression" dxfId="132" priority="33">
      <formula>NPEMT8&lt;&gt;""</formula>
    </cfRule>
  </conditionalFormatting>
  <conditionalFormatting sqref="K16">
    <cfRule type="expression" dxfId="131" priority="32">
      <formula>NPEMT9&lt;&gt;""</formula>
    </cfRule>
  </conditionalFormatting>
  <conditionalFormatting sqref="B20">
    <cfRule type="expression" dxfId="130" priority="31">
      <formula>NPEMT10&lt;&gt;""</formula>
    </cfRule>
  </conditionalFormatting>
  <conditionalFormatting sqref="C20">
    <cfRule type="expression" dxfId="129" priority="30">
      <formula>NPEMT11&lt;&gt;""</formula>
    </cfRule>
  </conditionalFormatting>
  <conditionalFormatting sqref="D20">
    <cfRule type="expression" dxfId="128" priority="29">
      <formula>NPEMT12&lt;&gt;""</formula>
    </cfRule>
  </conditionalFormatting>
  <conditionalFormatting sqref="E20">
    <cfRule type="expression" dxfId="127" priority="28">
      <formula>NPEMT13&lt;&gt;""</formula>
    </cfRule>
  </conditionalFormatting>
  <conditionalFormatting sqref="F20">
    <cfRule type="expression" dxfId="126" priority="27">
      <formula>NPEMT14&lt;&gt;""</formula>
    </cfRule>
  </conditionalFormatting>
  <conditionalFormatting sqref="G20">
    <cfRule type="expression" dxfId="125" priority="26">
      <formula>NPEMT15&lt;&gt;""</formula>
    </cfRule>
  </conditionalFormatting>
  <conditionalFormatting sqref="H20">
    <cfRule type="expression" dxfId="124" priority="25">
      <formula>NPEMT16&lt;&gt;""</formula>
    </cfRule>
  </conditionalFormatting>
  <conditionalFormatting sqref="I20">
    <cfRule type="expression" dxfId="123" priority="24">
      <formula>NPEMT17&lt;&gt;""</formula>
    </cfRule>
  </conditionalFormatting>
  <conditionalFormatting sqref="J20">
    <cfRule type="expression" dxfId="122" priority="23">
      <formula>NPEMT18&lt;&gt;""</formula>
    </cfRule>
  </conditionalFormatting>
  <conditionalFormatting sqref="K20">
    <cfRule type="expression" dxfId="121" priority="22">
      <formula>NPEMT19&lt;&gt;""</formula>
    </cfRule>
  </conditionalFormatting>
  <conditionalFormatting sqref="C24">
    <cfRule type="expression" dxfId="120" priority="21">
      <formula>NPEMA1&lt;&gt;""</formula>
    </cfRule>
  </conditionalFormatting>
  <conditionalFormatting sqref="D24">
    <cfRule type="expression" dxfId="119" priority="20">
      <formula>NPEMA2&lt;&gt;""</formula>
    </cfRule>
  </conditionalFormatting>
  <conditionalFormatting sqref="E24">
    <cfRule type="expression" dxfId="118" priority="19">
      <formula>NPEMA3&lt;&gt;""</formula>
    </cfRule>
  </conditionalFormatting>
  <conditionalFormatting sqref="F24">
    <cfRule type="expression" dxfId="117" priority="18">
      <formula>NPEMA4&lt;&gt;""</formula>
    </cfRule>
  </conditionalFormatting>
  <conditionalFormatting sqref="G24">
    <cfRule type="expression" dxfId="116" priority="17">
      <formula>NPEMA5&lt;&gt;""</formula>
    </cfRule>
  </conditionalFormatting>
  <conditionalFormatting sqref="H24">
    <cfRule type="expression" dxfId="115" priority="16">
      <formula>NPEMA6&lt;&gt;""</formula>
    </cfRule>
  </conditionalFormatting>
  <conditionalFormatting sqref="I24">
    <cfRule type="expression" dxfId="114" priority="15">
      <formula>NPEMA7&lt;&gt;""</formula>
    </cfRule>
  </conditionalFormatting>
  <conditionalFormatting sqref="J24">
    <cfRule type="expression" dxfId="113" priority="14">
      <formula>NPEMA8&lt;&gt;""</formula>
    </cfRule>
  </conditionalFormatting>
  <conditionalFormatting sqref="K24">
    <cfRule type="expression" dxfId="112" priority="13">
      <formula>NPEMA9&lt;&gt;""</formula>
    </cfRule>
  </conditionalFormatting>
  <conditionalFormatting sqref="B28">
    <cfRule type="expression" dxfId="111" priority="12">
      <formula>NPEMA10&lt;&gt;""</formula>
    </cfRule>
  </conditionalFormatting>
  <conditionalFormatting sqref="C28">
    <cfRule type="expression" dxfId="110" priority="11">
      <formula>NPEMA11&lt;&gt;""</formula>
    </cfRule>
  </conditionalFormatting>
  <conditionalFormatting sqref="D28">
    <cfRule type="expression" dxfId="109" priority="10">
      <formula>NPEMA12&lt;&gt;""</formula>
    </cfRule>
  </conditionalFormatting>
  <conditionalFormatting sqref="E28">
    <cfRule type="expression" dxfId="108" priority="9">
      <formula>NPEMA13&lt;&gt;""</formula>
    </cfRule>
  </conditionalFormatting>
  <conditionalFormatting sqref="F28">
    <cfRule type="expression" dxfId="107" priority="8">
      <formula>NPEMA14&lt;&gt;""</formula>
    </cfRule>
  </conditionalFormatting>
  <conditionalFormatting sqref="G28">
    <cfRule type="expression" dxfId="106" priority="7">
      <formula>NPEMA15&lt;&gt;""</formula>
    </cfRule>
  </conditionalFormatting>
  <conditionalFormatting sqref="H28">
    <cfRule type="expression" dxfId="105" priority="6">
      <formula>NPEMA16&lt;&gt;""</formula>
    </cfRule>
  </conditionalFormatting>
  <conditionalFormatting sqref="I28">
    <cfRule type="expression" dxfId="104" priority="5">
      <formula>NPEMA17&lt;&gt;""</formula>
    </cfRule>
  </conditionalFormatting>
  <conditionalFormatting sqref="J28">
    <cfRule type="expression" dxfId="103" priority="4">
      <formula>NPEMA18&lt;&gt;""</formula>
    </cfRule>
  </conditionalFormatting>
  <conditionalFormatting sqref="K28">
    <cfRule type="expression" dxfId="102" priority="3">
      <formula>NPEMA19&lt;&gt;""</formula>
    </cfRule>
  </conditionalFormatting>
  <conditionalFormatting sqref="G11:J11">
    <cfRule type="expression" dxfId="101" priority="2">
      <formula>JENISKUR&lt;&gt;""</formula>
    </cfRule>
  </conditionalFormatting>
  <conditionalFormatting sqref="G13 I13">
    <cfRule type="expression" dxfId="100"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78" zoomScaleNormal="78" workbookViewId="0">
      <pane xSplit="1" ySplit="7" topLeftCell="B24" activePane="bottomRight" state="frozen"/>
      <selection pane="topRight" activeCell="B1" sqref="B1"/>
      <selection pane="bottomLeft" activeCell="A8" sqref="A8"/>
      <selection pane="bottomRight" activeCell="G29" sqref="G29"/>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81" t="str">
        <f>IF(NAMAKUR="","",NAMAKUR)</f>
        <v/>
      </c>
      <c r="D2" s="182"/>
      <c r="E2" s="182"/>
      <c r="F2" s="182"/>
      <c r="G2" s="183"/>
    </row>
    <row r="3" spans="1:19" ht="5.0999999999999996" customHeight="1" thickBot="1" x14ac:dyDescent="0.3">
      <c r="A3" s="40"/>
    </row>
    <row r="4" spans="1:19" ht="24.75" customHeight="1" thickBot="1" x14ac:dyDescent="0.3">
      <c r="A4" s="40" t="s">
        <v>50</v>
      </c>
      <c r="C4" s="184" t="str">
        <f>IF(OR(Main!I3="",Main!L3=""),"",CONCATENATE("S",SEM," / ",TAHUN))</f>
        <v/>
      </c>
      <c r="D4" s="185"/>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168">
        <v>991203065171</v>
      </c>
      <c r="E8" s="58" t="s">
        <v>164</v>
      </c>
      <c r="F8" s="58" t="s">
        <v>165</v>
      </c>
      <c r="G8" s="58" t="s">
        <v>166</v>
      </c>
      <c r="H8" s="58" t="s">
        <v>167</v>
      </c>
      <c r="I8" s="58" t="s">
        <v>168</v>
      </c>
      <c r="J8" s="54">
        <v>1</v>
      </c>
      <c r="K8" s="59"/>
    </row>
    <row r="9" spans="1:19" ht="24.75" customHeight="1" x14ac:dyDescent="0.25">
      <c r="A9" s="30">
        <v>2</v>
      </c>
      <c r="B9" s="60" t="s">
        <v>169</v>
      </c>
      <c r="C9" s="61" t="s">
        <v>163</v>
      </c>
      <c r="D9" s="169">
        <v>991211065657</v>
      </c>
      <c r="E9" s="61" t="s">
        <v>170</v>
      </c>
      <c r="F9" s="61" t="s">
        <v>165</v>
      </c>
      <c r="G9" s="61" t="s">
        <v>166</v>
      </c>
      <c r="H9" s="61" t="s">
        <v>167</v>
      </c>
      <c r="I9" s="61" t="s">
        <v>168</v>
      </c>
      <c r="J9" s="48">
        <v>1</v>
      </c>
      <c r="K9" s="62"/>
    </row>
    <row r="10" spans="1:19" ht="24.75" customHeight="1" x14ac:dyDescent="0.25">
      <c r="A10" s="30">
        <v>3</v>
      </c>
      <c r="B10" s="60" t="s">
        <v>171</v>
      </c>
      <c r="C10" s="61" t="s">
        <v>163</v>
      </c>
      <c r="D10" s="168">
        <v>990425106245</v>
      </c>
      <c r="E10" s="61" t="s">
        <v>172</v>
      </c>
      <c r="F10" s="61" t="s">
        <v>165</v>
      </c>
      <c r="G10" s="61" t="s">
        <v>166</v>
      </c>
      <c r="H10" s="61" t="s">
        <v>167</v>
      </c>
      <c r="I10" s="61" t="s">
        <v>168</v>
      </c>
      <c r="J10" s="48">
        <v>1</v>
      </c>
      <c r="K10" s="62"/>
    </row>
    <row r="11" spans="1:19" ht="24.75" customHeight="1" x14ac:dyDescent="0.25">
      <c r="A11" s="30">
        <v>4</v>
      </c>
      <c r="B11" s="60" t="s">
        <v>173</v>
      </c>
      <c r="C11" s="61" t="s">
        <v>163</v>
      </c>
      <c r="D11" s="168">
        <v>990529065847</v>
      </c>
      <c r="E11" s="61" t="s">
        <v>174</v>
      </c>
      <c r="F11" s="61" t="s">
        <v>165</v>
      </c>
      <c r="G11" s="61" t="s">
        <v>166</v>
      </c>
      <c r="H11" s="61" t="s">
        <v>167</v>
      </c>
      <c r="I11" s="61" t="s">
        <v>168</v>
      </c>
      <c r="J11" s="48">
        <v>1</v>
      </c>
      <c r="K11" s="62"/>
    </row>
    <row r="12" spans="1:19" ht="24.75" customHeight="1" x14ac:dyDescent="0.25">
      <c r="A12" s="30">
        <v>5</v>
      </c>
      <c r="B12" s="60" t="s">
        <v>175</v>
      </c>
      <c r="C12" s="61" t="s">
        <v>163</v>
      </c>
      <c r="D12" s="168">
        <v>991017035171</v>
      </c>
      <c r="E12" s="61" t="s">
        <v>176</v>
      </c>
      <c r="F12" s="61" t="s">
        <v>165</v>
      </c>
      <c r="G12" s="61" t="s">
        <v>166</v>
      </c>
      <c r="H12" s="61" t="s">
        <v>167</v>
      </c>
      <c r="I12" s="61" t="s">
        <v>168</v>
      </c>
      <c r="J12" s="48">
        <v>1</v>
      </c>
      <c r="K12" s="62"/>
    </row>
    <row r="13" spans="1:19" ht="24.75" customHeight="1" x14ac:dyDescent="0.25">
      <c r="A13" s="30">
        <v>6</v>
      </c>
      <c r="B13" s="60" t="s">
        <v>177</v>
      </c>
      <c r="C13" s="61" t="s">
        <v>163</v>
      </c>
      <c r="D13" s="168">
        <v>990903146250</v>
      </c>
      <c r="E13" s="61" t="s">
        <v>178</v>
      </c>
      <c r="F13" s="61" t="s">
        <v>165</v>
      </c>
      <c r="G13" s="61" t="s">
        <v>179</v>
      </c>
      <c r="H13" s="61" t="s">
        <v>167</v>
      </c>
      <c r="I13" s="61" t="s">
        <v>168</v>
      </c>
      <c r="J13" s="48">
        <v>1</v>
      </c>
      <c r="K13" s="62"/>
    </row>
    <row r="14" spans="1:19" ht="24.75" customHeight="1" x14ac:dyDescent="0.25">
      <c r="A14" s="30">
        <v>7</v>
      </c>
      <c r="B14" s="60" t="s">
        <v>180</v>
      </c>
      <c r="C14" s="61" t="s">
        <v>163</v>
      </c>
      <c r="D14" s="168">
        <v>991114115536</v>
      </c>
      <c r="E14" s="61" t="s">
        <v>181</v>
      </c>
      <c r="F14" s="61" t="s">
        <v>165</v>
      </c>
      <c r="G14" s="61" t="s">
        <v>179</v>
      </c>
      <c r="H14" s="61" t="s">
        <v>167</v>
      </c>
      <c r="I14" s="61" t="s">
        <v>168</v>
      </c>
      <c r="J14" s="48">
        <v>1</v>
      </c>
      <c r="K14" s="62"/>
    </row>
    <row r="15" spans="1:19" ht="24.75" customHeight="1" x14ac:dyDescent="0.25">
      <c r="A15" s="30">
        <v>8</v>
      </c>
      <c r="B15" s="60" t="s">
        <v>182</v>
      </c>
      <c r="C15" s="61" t="s">
        <v>163</v>
      </c>
      <c r="D15" s="168">
        <v>991206065409</v>
      </c>
      <c r="E15" s="61" t="s">
        <v>183</v>
      </c>
      <c r="F15" s="61" t="s">
        <v>165</v>
      </c>
      <c r="G15" s="61" t="s">
        <v>166</v>
      </c>
      <c r="H15" s="61" t="s">
        <v>167</v>
      </c>
      <c r="I15" s="61" t="s">
        <v>168</v>
      </c>
      <c r="J15" s="48">
        <v>1</v>
      </c>
      <c r="K15" s="62"/>
    </row>
    <row r="16" spans="1:19" ht="24.75" customHeight="1" x14ac:dyDescent="0.25">
      <c r="A16" s="30">
        <v>9</v>
      </c>
      <c r="B16" s="60" t="s">
        <v>184</v>
      </c>
      <c r="C16" s="61" t="s">
        <v>163</v>
      </c>
      <c r="D16" s="168">
        <v>990313065872</v>
      </c>
      <c r="E16" s="61" t="s">
        <v>185</v>
      </c>
      <c r="F16" s="61" t="s">
        <v>165</v>
      </c>
      <c r="G16" s="61" t="s">
        <v>179</v>
      </c>
      <c r="H16" s="61" t="s">
        <v>167</v>
      </c>
      <c r="I16" s="61" t="s">
        <v>168</v>
      </c>
      <c r="J16" s="48">
        <v>1</v>
      </c>
      <c r="K16" s="62"/>
    </row>
    <row r="17" spans="1:11" ht="24.75" customHeight="1" x14ac:dyDescent="0.25">
      <c r="A17" s="30">
        <v>10</v>
      </c>
      <c r="B17" s="60" t="s">
        <v>186</v>
      </c>
      <c r="C17" s="61" t="s">
        <v>163</v>
      </c>
      <c r="D17" s="168">
        <v>990609065839</v>
      </c>
      <c r="E17" s="61" t="s">
        <v>187</v>
      </c>
      <c r="F17" s="61" t="s">
        <v>165</v>
      </c>
      <c r="G17" s="61" t="s">
        <v>166</v>
      </c>
      <c r="H17" s="61" t="s">
        <v>167</v>
      </c>
      <c r="I17" s="61" t="s">
        <v>168</v>
      </c>
      <c r="J17" s="48">
        <v>1</v>
      </c>
      <c r="K17" s="62"/>
    </row>
    <row r="18" spans="1:11" ht="24.75" customHeight="1" x14ac:dyDescent="0.25">
      <c r="A18" s="30">
        <v>11</v>
      </c>
      <c r="B18" s="60" t="s">
        <v>188</v>
      </c>
      <c r="C18" s="61" t="s">
        <v>163</v>
      </c>
      <c r="D18" s="168">
        <v>990116035367</v>
      </c>
      <c r="E18" s="61" t="s">
        <v>189</v>
      </c>
      <c r="F18" s="61" t="s">
        <v>165</v>
      </c>
      <c r="G18" s="61" t="s">
        <v>166</v>
      </c>
      <c r="H18" s="61" t="s">
        <v>167</v>
      </c>
      <c r="I18" s="61" t="s">
        <v>168</v>
      </c>
      <c r="J18" s="48">
        <v>1</v>
      </c>
      <c r="K18" s="62"/>
    </row>
    <row r="19" spans="1:11" ht="24.75" customHeight="1" x14ac:dyDescent="0.25">
      <c r="A19" s="30">
        <v>12</v>
      </c>
      <c r="B19" s="60" t="s">
        <v>190</v>
      </c>
      <c r="C19" s="61" t="s">
        <v>163</v>
      </c>
      <c r="D19" s="168">
        <v>990925066569</v>
      </c>
      <c r="E19" s="61" t="s">
        <v>191</v>
      </c>
      <c r="F19" s="61" t="s">
        <v>165</v>
      </c>
      <c r="G19" s="61" t="s">
        <v>166</v>
      </c>
      <c r="H19" s="61" t="s">
        <v>167</v>
      </c>
      <c r="I19" s="61" t="s">
        <v>168</v>
      </c>
      <c r="J19" s="48">
        <v>1</v>
      </c>
      <c r="K19" s="62"/>
    </row>
    <row r="20" spans="1:11" ht="24.75" customHeight="1" x14ac:dyDescent="0.25">
      <c r="A20" s="30">
        <v>13</v>
      </c>
      <c r="B20" s="60" t="s">
        <v>192</v>
      </c>
      <c r="C20" s="61" t="s">
        <v>163</v>
      </c>
      <c r="D20" s="168">
        <v>990730105767</v>
      </c>
      <c r="E20" s="61" t="s">
        <v>193</v>
      </c>
      <c r="F20" s="61" t="s">
        <v>165</v>
      </c>
      <c r="G20" s="61" t="s">
        <v>166</v>
      </c>
      <c r="H20" s="61" t="s">
        <v>167</v>
      </c>
      <c r="I20" s="61" t="s">
        <v>168</v>
      </c>
      <c r="J20" s="48">
        <v>1</v>
      </c>
      <c r="K20" s="62"/>
    </row>
    <row r="21" spans="1:11" ht="24.75" customHeight="1" x14ac:dyDescent="0.25">
      <c r="A21" s="30">
        <v>14</v>
      </c>
      <c r="B21" s="60" t="s">
        <v>194</v>
      </c>
      <c r="C21" s="61" t="s">
        <v>163</v>
      </c>
      <c r="D21" s="169">
        <v>990214065025</v>
      </c>
      <c r="E21" s="61" t="s">
        <v>195</v>
      </c>
      <c r="F21" s="61" t="s">
        <v>165</v>
      </c>
      <c r="G21" s="61" t="s">
        <v>166</v>
      </c>
      <c r="H21" s="61" t="s">
        <v>167</v>
      </c>
      <c r="I21" s="61" t="s">
        <v>168</v>
      </c>
      <c r="J21" s="48">
        <v>1</v>
      </c>
      <c r="K21" s="62"/>
    </row>
    <row r="22" spans="1:11" ht="24.75" customHeight="1" x14ac:dyDescent="0.25">
      <c r="A22" s="30">
        <v>15</v>
      </c>
      <c r="B22" s="60" t="s">
        <v>196</v>
      </c>
      <c r="C22" s="61" t="s">
        <v>163</v>
      </c>
      <c r="D22" s="169">
        <v>990117035342</v>
      </c>
      <c r="E22" s="61" t="s">
        <v>197</v>
      </c>
      <c r="F22" s="61" t="s">
        <v>165</v>
      </c>
      <c r="G22" s="61" t="s">
        <v>179</v>
      </c>
      <c r="H22" s="61" t="s">
        <v>167</v>
      </c>
      <c r="I22" s="61" t="s">
        <v>168</v>
      </c>
      <c r="J22" s="48">
        <v>1</v>
      </c>
      <c r="K22" s="62"/>
    </row>
    <row r="23" spans="1:11" ht="24.75" customHeight="1" x14ac:dyDescent="0.25">
      <c r="A23" s="30">
        <v>16</v>
      </c>
      <c r="B23" s="60" t="s">
        <v>198</v>
      </c>
      <c r="C23" s="61" t="s">
        <v>163</v>
      </c>
      <c r="D23" s="168">
        <v>990907067058</v>
      </c>
      <c r="E23" s="61" t="s">
        <v>199</v>
      </c>
      <c r="F23" s="61" t="s">
        <v>165</v>
      </c>
      <c r="G23" s="61" t="s">
        <v>179</v>
      </c>
      <c r="H23" s="61" t="s">
        <v>167</v>
      </c>
      <c r="I23" s="61" t="s">
        <v>168</v>
      </c>
      <c r="J23" s="48">
        <v>1</v>
      </c>
      <c r="K23" s="62"/>
    </row>
    <row r="24" spans="1:11" ht="24.75" customHeight="1" x14ac:dyDescent="0.25">
      <c r="A24" s="30">
        <v>17</v>
      </c>
      <c r="B24" s="60" t="s">
        <v>200</v>
      </c>
      <c r="C24" s="61" t="s">
        <v>163</v>
      </c>
      <c r="D24" s="168">
        <v>990110065020</v>
      </c>
      <c r="E24" s="61" t="s">
        <v>201</v>
      </c>
      <c r="F24" s="61" t="s">
        <v>165</v>
      </c>
      <c r="G24" s="61" t="s">
        <v>179</v>
      </c>
      <c r="H24" s="61" t="s">
        <v>167</v>
      </c>
      <c r="I24" s="61" t="s">
        <v>168</v>
      </c>
      <c r="J24" s="48">
        <v>1</v>
      </c>
      <c r="K24" s="62"/>
    </row>
    <row r="25" spans="1:11" ht="24.75" customHeight="1" x14ac:dyDescent="0.25">
      <c r="A25" s="30">
        <v>18</v>
      </c>
      <c r="B25" s="60" t="s">
        <v>202</v>
      </c>
      <c r="C25" s="61" t="s">
        <v>163</v>
      </c>
      <c r="D25" s="168">
        <v>991218066062</v>
      </c>
      <c r="E25" s="61" t="s">
        <v>203</v>
      </c>
      <c r="F25" s="61" t="s">
        <v>165</v>
      </c>
      <c r="G25" s="61" t="s">
        <v>179</v>
      </c>
      <c r="H25" s="61" t="s">
        <v>167</v>
      </c>
      <c r="I25" s="61" t="s">
        <v>168</v>
      </c>
      <c r="J25" s="48">
        <v>1</v>
      </c>
      <c r="K25" s="62"/>
    </row>
    <row r="26" spans="1:11" ht="24.75" customHeight="1" x14ac:dyDescent="0.25">
      <c r="A26" s="30">
        <v>19</v>
      </c>
      <c r="B26" s="60" t="s">
        <v>204</v>
      </c>
      <c r="C26" s="61" t="s">
        <v>163</v>
      </c>
      <c r="D26" s="168">
        <v>990509065858</v>
      </c>
      <c r="E26" s="61" t="s">
        <v>205</v>
      </c>
      <c r="F26" s="61" t="s">
        <v>165</v>
      </c>
      <c r="G26" s="61" t="s">
        <v>179</v>
      </c>
      <c r="H26" s="61" t="s">
        <v>167</v>
      </c>
      <c r="I26" s="61" t="s">
        <v>168</v>
      </c>
      <c r="J26" s="48">
        <v>1</v>
      </c>
      <c r="K26" s="62"/>
    </row>
    <row r="27" spans="1:11" ht="24.75" customHeight="1" x14ac:dyDescent="0.25">
      <c r="A27" s="30">
        <v>20</v>
      </c>
      <c r="B27" s="60" t="s">
        <v>206</v>
      </c>
      <c r="C27" s="61" t="s">
        <v>163</v>
      </c>
      <c r="D27" s="168">
        <v>991218095066</v>
      </c>
      <c r="E27" s="61" t="s">
        <v>207</v>
      </c>
      <c r="F27" s="61" t="s">
        <v>165</v>
      </c>
      <c r="G27" s="61" t="s">
        <v>179</v>
      </c>
      <c r="H27" s="61" t="s">
        <v>167</v>
      </c>
      <c r="I27" s="61" t="s">
        <v>168</v>
      </c>
      <c r="J27" s="48">
        <v>1</v>
      </c>
      <c r="K27" s="62"/>
    </row>
    <row r="28" spans="1:11" ht="24.75" customHeight="1" x14ac:dyDescent="0.25">
      <c r="A28" s="30">
        <v>21</v>
      </c>
      <c r="B28" s="60" t="s">
        <v>208</v>
      </c>
      <c r="C28" s="61" t="s">
        <v>163</v>
      </c>
      <c r="D28" s="169">
        <v>990704066135</v>
      </c>
      <c r="E28" s="61" t="s">
        <v>209</v>
      </c>
      <c r="F28" s="61" t="s">
        <v>165</v>
      </c>
      <c r="G28" s="61" t="s">
        <v>166</v>
      </c>
      <c r="H28" s="61" t="s">
        <v>167</v>
      </c>
      <c r="I28" s="61" t="s">
        <v>168</v>
      </c>
      <c r="J28" s="48">
        <v>1</v>
      </c>
      <c r="K28" s="62"/>
    </row>
    <row r="29" spans="1:11" ht="24.75" customHeight="1" x14ac:dyDescent="0.2">
      <c r="A29" s="30">
        <v>22</v>
      </c>
      <c r="B29" s="60"/>
      <c r="C29" s="61"/>
      <c r="D29" s="170"/>
      <c r="E29" s="61"/>
      <c r="F29" s="61"/>
      <c r="G29" s="61"/>
      <c r="H29" s="61"/>
      <c r="I29" s="61"/>
      <c r="J29" s="48"/>
      <c r="K29" s="62"/>
    </row>
    <row r="30" spans="1:11" ht="24.75" customHeight="1" x14ac:dyDescent="0.25">
      <c r="A30" s="30">
        <v>23</v>
      </c>
      <c r="B30" s="60"/>
      <c r="C30" s="61"/>
      <c r="D30" s="171"/>
      <c r="E30" s="61"/>
      <c r="F30" s="61"/>
      <c r="G30" s="61"/>
      <c r="H30" s="61"/>
      <c r="I30" s="61"/>
      <c r="J30" s="48"/>
      <c r="K30" s="62"/>
    </row>
    <row r="31" spans="1:11" ht="24.75" customHeight="1" x14ac:dyDescent="0.25">
      <c r="A31" s="30">
        <v>24</v>
      </c>
      <c r="B31" s="60"/>
      <c r="C31" s="61"/>
      <c r="D31" s="171"/>
      <c r="E31" s="61"/>
      <c r="F31" s="61"/>
      <c r="G31" s="61"/>
      <c r="H31" s="61"/>
      <c r="I31" s="61"/>
      <c r="J31" s="48"/>
      <c r="K31" s="62"/>
    </row>
    <row r="32" spans="1:11" ht="24.75" customHeight="1" x14ac:dyDescent="0.25">
      <c r="A32" s="30">
        <v>25</v>
      </c>
      <c r="B32" s="60"/>
      <c r="C32" s="61"/>
      <c r="D32" s="171"/>
      <c r="E32" s="61"/>
      <c r="F32" s="61"/>
      <c r="G32" s="61"/>
      <c r="H32" s="61"/>
      <c r="I32" s="61"/>
      <c r="J32" s="48"/>
      <c r="K32" s="62"/>
    </row>
    <row r="33" spans="1:11" ht="24.75" customHeight="1" x14ac:dyDescent="0.25">
      <c r="A33" s="30">
        <v>26</v>
      </c>
      <c r="B33" s="60"/>
      <c r="C33" s="61"/>
      <c r="D33" s="171"/>
      <c r="E33" s="61"/>
      <c r="F33" s="61"/>
      <c r="G33" s="61"/>
      <c r="H33" s="61"/>
      <c r="I33" s="61"/>
      <c r="J33" s="48"/>
      <c r="K33" s="62"/>
    </row>
    <row r="34" spans="1:11" ht="24.75" customHeight="1" x14ac:dyDescent="0.25">
      <c r="A34" s="30">
        <v>27</v>
      </c>
      <c r="B34" s="60"/>
      <c r="C34" s="61"/>
      <c r="D34" s="171"/>
      <c r="E34" s="61"/>
      <c r="F34" s="61"/>
      <c r="G34" s="61"/>
      <c r="H34" s="61"/>
      <c r="I34" s="61"/>
      <c r="J34" s="48"/>
      <c r="K34" s="62"/>
    </row>
    <row r="35" spans="1:11" ht="24.75" customHeight="1" x14ac:dyDescent="0.25">
      <c r="A35" s="30">
        <v>28</v>
      </c>
      <c r="B35" s="60"/>
      <c r="C35" s="61"/>
      <c r="D35" s="171"/>
      <c r="E35" s="61"/>
      <c r="F35" s="61"/>
      <c r="G35" s="61"/>
      <c r="H35" s="61"/>
      <c r="I35" s="61"/>
      <c r="J35" s="48"/>
      <c r="K35" s="62"/>
    </row>
    <row r="36" spans="1:11" ht="24.75" customHeight="1" x14ac:dyDescent="0.25">
      <c r="A36" s="30">
        <v>29</v>
      </c>
      <c r="B36" s="60"/>
      <c r="C36" s="61"/>
      <c r="D36" s="171"/>
      <c r="E36" s="61"/>
      <c r="F36" s="61"/>
      <c r="G36" s="61"/>
      <c r="H36" s="61"/>
      <c r="I36" s="61"/>
      <c r="J36" s="48"/>
      <c r="K36" s="62"/>
    </row>
    <row r="37" spans="1:11" ht="24.75" customHeight="1" x14ac:dyDescent="0.25">
      <c r="A37" s="30">
        <v>30</v>
      </c>
      <c r="B37" s="60"/>
      <c r="C37" s="61"/>
      <c r="D37" s="171"/>
      <c r="E37" s="61"/>
      <c r="F37" s="61"/>
      <c r="G37" s="61"/>
      <c r="H37" s="61"/>
      <c r="I37" s="61"/>
      <c r="J37" s="48"/>
      <c r="K37" s="62"/>
    </row>
    <row r="38" spans="1:11" ht="24.75" customHeight="1" x14ac:dyDescent="0.25">
      <c r="A38" s="30">
        <v>31</v>
      </c>
      <c r="B38" s="60"/>
      <c r="C38" s="61"/>
      <c r="D38" s="171"/>
      <c r="E38" s="61"/>
      <c r="F38" s="61"/>
      <c r="G38" s="61"/>
      <c r="H38" s="61"/>
      <c r="I38" s="61"/>
      <c r="J38" s="48"/>
      <c r="K38" s="62"/>
    </row>
    <row r="39" spans="1:11" ht="24.75" customHeight="1" x14ac:dyDescent="0.25">
      <c r="A39" s="30">
        <v>32</v>
      </c>
      <c r="B39" s="60"/>
      <c r="C39" s="61"/>
      <c r="D39" s="171"/>
      <c r="E39" s="61"/>
      <c r="F39" s="61"/>
      <c r="G39" s="61"/>
      <c r="H39" s="61"/>
      <c r="I39" s="61"/>
      <c r="J39" s="48"/>
      <c r="K39" s="62"/>
    </row>
    <row r="40" spans="1:11" ht="24.75" customHeight="1" x14ac:dyDescent="0.25">
      <c r="A40" s="30">
        <v>33</v>
      </c>
      <c r="B40" s="60"/>
      <c r="C40" s="61"/>
      <c r="D40" s="171"/>
      <c r="E40" s="61"/>
      <c r="F40" s="61"/>
      <c r="G40" s="61"/>
      <c r="H40" s="61"/>
      <c r="I40" s="61"/>
      <c r="J40" s="48"/>
      <c r="K40" s="62"/>
    </row>
    <row r="41" spans="1:11" ht="24.75" customHeight="1" x14ac:dyDescent="0.25">
      <c r="A41" s="30">
        <v>34</v>
      </c>
      <c r="B41" s="60"/>
      <c r="C41" s="61"/>
      <c r="D41" s="171"/>
      <c r="E41" s="61"/>
      <c r="F41" s="61"/>
      <c r="G41" s="61"/>
      <c r="H41" s="61"/>
      <c r="I41" s="61"/>
      <c r="J41" s="48"/>
      <c r="K41" s="62"/>
    </row>
    <row r="42" spans="1:11" ht="24.75" customHeight="1" x14ac:dyDescent="0.25">
      <c r="A42" s="30">
        <v>35</v>
      </c>
      <c r="B42" s="60"/>
      <c r="C42" s="61"/>
      <c r="D42" s="171"/>
      <c r="E42" s="61"/>
      <c r="F42" s="61"/>
      <c r="G42" s="61"/>
      <c r="H42" s="61"/>
      <c r="I42" s="61"/>
      <c r="J42" s="48"/>
      <c r="K42" s="62"/>
    </row>
    <row r="43" spans="1:11" ht="24.75" customHeight="1" x14ac:dyDescent="0.25">
      <c r="A43" s="30">
        <v>36</v>
      </c>
      <c r="B43" s="60"/>
      <c r="C43" s="61"/>
      <c r="D43" s="171"/>
      <c r="E43" s="61"/>
      <c r="F43" s="61"/>
      <c r="G43" s="61"/>
      <c r="H43" s="61"/>
      <c r="I43" s="61"/>
      <c r="J43" s="48"/>
      <c r="K43" s="62"/>
    </row>
    <row r="44" spans="1:11" ht="24.75" customHeight="1" x14ac:dyDescent="0.25">
      <c r="A44" s="30">
        <v>37</v>
      </c>
      <c r="B44" s="60"/>
      <c r="C44" s="61"/>
      <c r="D44" s="171"/>
      <c r="E44" s="61"/>
      <c r="F44" s="61"/>
      <c r="G44" s="61"/>
      <c r="H44" s="61"/>
      <c r="I44" s="61"/>
      <c r="J44" s="48"/>
      <c r="K44" s="62"/>
    </row>
    <row r="45" spans="1:11" ht="24.75" customHeight="1" x14ac:dyDescent="0.25">
      <c r="A45" s="30">
        <v>38</v>
      </c>
      <c r="B45" s="60"/>
      <c r="C45" s="61"/>
      <c r="D45" s="171"/>
      <c r="E45" s="61"/>
      <c r="F45" s="61"/>
      <c r="G45" s="61"/>
      <c r="H45" s="61"/>
      <c r="I45" s="61"/>
      <c r="J45" s="48"/>
      <c r="K45" s="62"/>
    </row>
    <row r="46" spans="1:11" ht="24.75" customHeight="1" x14ac:dyDescent="0.25">
      <c r="A46" s="30">
        <v>39</v>
      </c>
      <c r="B46" s="60"/>
      <c r="C46" s="61"/>
      <c r="D46" s="171"/>
      <c r="E46" s="61"/>
      <c r="F46" s="61"/>
      <c r="G46" s="61"/>
      <c r="H46" s="61"/>
      <c r="I46" s="61"/>
      <c r="J46" s="48"/>
      <c r="K46" s="62"/>
    </row>
    <row r="47" spans="1:11" ht="24.75" customHeight="1" x14ac:dyDescent="0.25">
      <c r="A47" s="30">
        <v>40</v>
      </c>
      <c r="B47" s="60"/>
      <c r="C47" s="61"/>
      <c r="D47" s="171"/>
      <c r="E47" s="61"/>
      <c r="F47" s="61"/>
      <c r="G47" s="61"/>
      <c r="H47" s="61"/>
      <c r="I47" s="61"/>
      <c r="J47" s="48"/>
      <c r="K47" s="62"/>
    </row>
    <row r="48" spans="1:11" ht="24.75" customHeight="1" x14ac:dyDescent="0.25">
      <c r="A48" s="30">
        <v>41</v>
      </c>
      <c r="B48" s="60"/>
      <c r="C48" s="61"/>
      <c r="D48" s="171"/>
      <c r="E48" s="61"/>
      <c r="F48" s="61"/>
      <c r="G48" s="61"/>
      <c r="H48" s="61"/>
      <c r="I48" s="61"/>
      <c r="J48" s="48"/>
      <c r="K48" s="62"/>
    </row>
    <row r="49" spans="1:11" ht="24.75" customHeight="1" x14ac:dyDescent="0.25">
      <c r="A49" s="30">
        <v>42</v>
      </c>
      <c r="B49" s="60"/>
      <c r="C49" s="61"/>
      <c r="D49" s="171"/>
      <c r="E49" s="61"/>
      <c r="F49" s="61"/>
      <c r="G49" s="61"/>
      <c r="H49" s="61"/>
      <c r="I49" s="61"/>
      <c r="J49" s="48"/>
      <c r="K49" s="62"/>
    </row>
    <row r="50" spans="1:11" ht="24.75" customHeight="1" x14ac:dyDescent="0.25">
      <c r="A50" s="30">
        <v>43</v>
      </c>
      <c r="B50" s="60"/>
      <c r="C50" s="61"/>
      <c r="D50" s="171"/>
      <c r="E50" s="61"/>
      <c r="F50" s="61"/>
      <c r="G50" s="61"/>
      <c r="H50" s="61"/>
      <c r="I50" s="61"/>
      <c r="J50" s="48"/>
      <c r="K50" s="62"/>
    </row>
    <row r="51" spans="1:11" ht="24.75" customHeight="1" x14ac:dyDescent="0.25">
      <c r="A51" s="30">
        <v>44</v>
      </c>
      <c r="B51" s="60"/>
      <c r="C51" s="61"/>
      <c r="D51" s="171"/>
      <c r="E51" s="61"/>
      <c r="F51" s="61"/>
      <c r="G51" s="61"/>
      <c r="H51" s="61"/>
      <c r="I51" s="61"/>
      <c r="J51" s="48"/>
      <c r="K51" s="62"/>
    </row>
    <row r="52" spans="1:11" ht="24.75" customHeight="1" x14ac:dyDescent="0.25">
      <c r="A52" s="30">
        <v>45</v>
      </c>
      <c r="B52" s="60"/>
      <c r="C52" s="61"/>
      <c r="D52" s="171"/>
      <c r="E52" s="61"/>
      <c r="F52" s="61"/>
      <c r="G52" s="61"/>
      <c r="H52" s="61"/>
      <c r="I52" s="61"/>
      <c r="J52" s="48"/>
      <c r="K52" s="62"/>
    </row>
    <row r="53" spans="1:11" ht="24.75" customHeight="1" x14ac:dyDescent="0.25">
      <c r="A53" s="30">
        <v>46</v>
      </c>
      <c r="B53" s="60"/>
      <c r="C53" s="61"/>
      <c r="D53" s="171"/>
      <c r="E53" s="61"/>
      <c r="F53" s="61"/>
      <c r="G53" s="61"/>
      <c r="H53" s="61"/>
      <c r="I53" s="61"/>
      <c r="J53" s="48"/>
      <c r="K53" s="62"/>
    </row>
    <row r="54" spans="1:11" ht="24.75" customHeight="1" x14ac:dyDescent="0.25">
      <c r="A54" s="30">
        <v>47</v>
      </c>
      <c r="B54" s="60"/>
      <c r="C54" s="61"/>
      <c r="D54" s="171"/>
      <c r="E54" s="61"/>
      <c r="F54" s="61"/>
      <c r="G54" s="61"/>
      <c r="H54" s="61"/>
      <c r="I54" s="61"/>
      <c r="J54" s="48"/>
      <c r="K54" s="62"/>
    </row>
    <row r="55" spans="1:11" ht="24.75" customHeight="1" x14ac:dyDescent="0.25">
      <c r="A55" s="30">
        <v>48</v>
      </c>
      <c r="B55" s="60"/>
      <c r="C55" s="61"/>
      <c r="D55" s="171"/>
      <c r="E55" s="61"/>
      <c r="F55" s="61"/>
      <c r="G55" s="61"/>
      <c r="H55" s="61"/>
      <c r="I55" s="61"/>
      <c r="J55" s="48"/>
      <c r="K55" s="62"/>
    </row>
    <row r="56" spans="1:11" ht="24.75" customHeight="1" x14ac:dyDescent="0.25">
      <c r="A56" s="30">
        <v>49</v>
      </c>
      <c r="B56" s="60"/>
      <c r="C56" s="61"/>
      <c r="D56" s="171"/>
      <c r="E56" s="61"/>
      <c r="F56" s="61"/>
      <c r="G56" s="61"/>
      <c r="H56" s="61"/>
      <c r="I56" s="61"/>
      <c r="J56" s="48"/>
      <c r="K56" s="62"/>
    </row>
    <row r="57" spans="1:11" ht="24.75" customHeight="1" x14ac:dyDescent="0.25">
      <c r="A57" s="30">
        <v>50</v>
      </c>
      <c r="B57" s="60"/>
      <c r="C57" s="61"/>
      <c r="D57" s="171"/>
      <c r="E57" s="61"/>
      <c r="F57" s="61"/>
      <c r="G57" s="61"/>
      <c r="H57" s="61"/>
      <c r="I57" s="61"/>
      <c r="J57" s="48"/>
      <c r="K57" s="62"/>
    </row>
    <row r="58" spans="1:11" ht="24.75" customHeight="1" x14ac:dyDescent="0.25">
      <c r="A58" s="30">
        <v>51</v>
      </c>
      <c r="B58" s="60"/>
      <c r="C58" s="61"/>
      <c r="D58" s="171"/>
      <c r="E58" s="61"/>
      <c r="F58" s="61"/>
      <c r="G58" s="61"/>
      <c r="H58" s="61"/>
      <c r="I58" s="61"/>
      <c r="J58" s="48"/>
      <c r="K58" s="62"/>
    </row>
    <row r="59" spans="1:11" ht="24.75" customHeight="1" x14ac:dyDescent="0.25">
      <c r="A59" s="30">
        <v>52</v>
      </c>
      <c r="B59" s="60"/>
      <c r="C59" s="61"/>
      <c r="D59" s="17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9" priority="2" operator="containsText" text="0">
      <formula>NOT(ISERROR(SEARCH("0",J8)))</formula>
    </cfRule>
  </conditionalFormatting>
  <conditionalFormatting sqref="B60:K507 B8:C59 E8:K59">
    <cfRule type="expression" dxfId="98" priority="3">
      <formula>$C$4&lt;&gt;""</formula>
    </cfRule>
  </conditionalFormatting>
  <conditionalFormatting sqref="D8:D59">
    <cfRule type="expression" dxfId="97"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81" t="str">
        <f>IF(NAMAKUR="","",NAMAKUR)</f>
        <v/>
      </c>
      <c r="D2" s="182"/>
      <c r="E2" s="182"/>
      <c r="F2" s="182"/>
      <c r="G2" s="182"/>
      <c r="H2" s="183"/>
    </row>
    <row r="3" spans="1:21" ht="5.0999999999999996" customHeight="1" thickBot="1" x14ac:dyDescent="0.3">
      <c r="A3" s="40"/>
      <c r="B3" s="40"/>
      <c r="C3" s="40"/>
      <c r="D3" s="40"/>
      <c r="E3" s="40"/>
      <c r="F3" s="37"/>
      <c r="G3" s="37"/>
      <c r="H3" s="37"/>
    </row>
    <row r="4" spans="1:21" ht="24.75" customHeight="1" thickBot="1" x14ac:dyDescent="0.3">
      <c r="A4" s="40" t="s">
        <v>50</v>
      </c>
      <c r="B4" s="40"/>
      <c r="C4" s="184" t="str">
        <f>IF(OR(Main!I3="",Main!L3=""),"",CONCATENATE("S",SEM," / ",TAHUN))</f>
        <v/>
      </c>
      <c r="D4" s="185"/>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ADI AIMAN RAHIMI BIN JUNUS</v>
      </c>
      <c r="C8" s="32" t="str">
        <f>IF(FIN!C8="","",FIN!C8)</f>
        <v>3WTP</v>
      </c>
      <c r="D8" s="32" t="str">
        <f>IF(FIN!E8="","",FIN!E8)</f>
        <v>K591DWTP001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DANISH BIN AHMAD RAMLI</v>
      </c>
      <c r="C9" s="25" t="str">
        <f>IF(FIN!C9="","",FIN!C9)</f>
        <v>3WTP</v>
      </c>
      <c r="D9" s="25" t="str">
        <f>IF(FIN!E9="","",FIN!E9)</f>
        <v>K591DWTP002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AIDIL AFZAL BIN ANUAR</v>
      </c>
      <c r="C10" s="25" t="str">
        <f>IF(FIN!C10="","",FIN!C10)</f>
        <v>3WTP</v>
      </c>
      <c r="D10" s="25" t="str">
        <f>IF(FIN!E10="","",FIN!E10)</f>
        <v>K591DWTP003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ARIF IZZARUDIN BIN MOHAMMAD AZMAN</v>
      </c>
      <c r="C11" s="25" t="str">
        <f>IF(FIN!C11="","",FIN!C11)</f>
        <v>3WTP</v>
      </c>
      <c r="D11" s="25" t="str">
        <f>IF(FIN!E11="","",FIN!E11)</f>
        <v>K591DWTP004</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AZAIEMAN BIN AHMAT  SAHAIMI</v>
      </c>
      <c r="C12" s="25" t="str">
        <f>IF(FIN!C12="","",FIN!C12)</f>
        <v>3WTP</v>
      </c>
      <c r="D12" s="25" t="str">
        <f>IF(FIN!E12="","",FIN!E12)</f>
        <v>K591DWTP005</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FARAH NADIA ILLYANIE BINTI BEDUL RAHIM</v>
      </c>
      <c r="C13" s="25" t="str">
        <f>IF(FIN!C13="","",FIN!C13)</f>
        <v>3WTP</v>
      </c>
      <c r="D13" s="25" t="str">
        <f>IF(FIN!E13="","",FIN!E13)</f>
        <v>K591DWTP006</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FARAH NAJWA BINTI ZAWAWI</v>
      </c>
      <c r="C14" s="25" t="str">
        <f>IF(FIN!C14="","",FIN!C14)</f>
        <v>3WTP</v>
      </c>
      <c r="D14" s="25" t="str">
        <f>IF(FIN!E14="","",FIN!E14)</f>
        <v>K591DWTP007</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FAWAZUL AZIM BIN ANUAR</v>
      </c>
      <c r="C15" s="25" t="str">
        <f>IF(FIN!C15="","",FIN!C15)</f>
        <v>3WTP</v>
      </c>
      <c r="D15" s="25" t="str">
        <f>IF(FIN!E15="","",FIN!E15)</f>
        <v>K591DWTP008</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JULAINNA BINTI SABRI</v>
      </c>
      <c r="C16" s="25" t="str">
        <f>IF(FIN!C16="","",FIN!C16)</f>
        <v>3WTP</v>
      </c>
      <c r="D16" s="25" t="str">
        <f>IF(FIN!E16="","",FIN!E16)</f>
        <v>K591DWTP009</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AMIRUL DANISH BIN ROSLAND</v>
      </c>
      <c r="C17" s="25" t="str">
        <f>IF(FIN!C17="","",FIN!C17)</f>
        <v>3WTP</v>
      </c>
      <c r="D17" s="25" t="str">
        <f>IF(FIN!E17="","",FIN!E17)</f>
        <v>K591DWTP011</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MUHAMMAD HANIFF AIMAN BIN MOHD NASIR</v>
      </c>
      <c r="C18" s="25" t="str">
        <f>IF(FIN!C18="","",FIN!C18)</f>
        <v>3WTP</v>
      </c>
      <c r="D18" s="25" t="str">
        <f>IF(FIN!E18="","",FIN!E18)</f>
        <v>K591DWTP012</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MUHAMMAD SHAHRUL NIZAM BIN ABU BAKAR</v>
      </c>
      <c r="C19" s="25" t="str">
        <f>IF(FIN!C19="","",FIN!C19)</f>
        <v>3WTP</v>
      </c>
      <c r="D19" s="25" t="str">
        <f>IF(FIN!E19="","",FIN!E19)</f>
        <v>K591DWTP013</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MUHAMMAD SHARIF BIN ABDUL RAHIM</v>
      </c>
      <c r="C20" s="25" t="str">
        <f>IF(FIN!C20="","",FIN!C20)</f>
        <v>3WTP</v>
      </c>
      <c r="D20" s="25" t="str">
        <f>IF(FIN!E20="","",FIN!E20)</f>
        <v>K591DWTP014</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MUHAMMAD ZAL HAZANI SYAKIRIN BIN KAMARUDIN</v>
      </c>
      <c r="C21" s="25" t="str">
        <f>IF(FIN!C21="","",FIN!C21)</f>
        <v>3WTP</v>
      </c>
      <c r="D21" s="25" t="str">
        <f>IF(FIN!E21="","",FIN!E21)</f>
        <v>K591DWTP015</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NOR AMIESYA BINTI FARID</v>
      </c>
      <c r="C22" s="25" t="str">
        <f>IF(FIN!C22="","",FIN!C22)</f>
        <v>3WTP</v>
      </c>
      <c r="D22" s="25" t="str">
        <f>IF(FIN!E22="","",FIN!E22)</f>
        <v>K591DWTP016</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NUR ALIANNI BINTI MOHAMAD ALI</v>
      </c>
      <c r="C23" s="25" t="str">
        <f>IF(FIN!C23="","",FIN!C23)</f>
        <v>3WTP</v>
      </c>
      <c r="D23" s="25" t="str">
        <f>IF(FIN!E23="","",FIN!E23)</f>
        <v>K591DWTP017</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NUR FARHANIM NATASYHA BINTI NOR AZAD</v>
      </c>
      <c r="C24" s="25" t="str">
        <f>IF(FIN!C24="","",FIN!C24)</f>
        <v>3WTP</v>
      </c>
      <c r="D24" s="25" t="str">
        <f>IF(FIN!E24="","",FIN!E24)</f>
        <v>K591DWTP018</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NUR QAMARINA BINTI NORDIN</v>
      </c>
      <c r="C25" s="25" t="str">
        <f>IF(FIN!C25="","",FIN!C25)</f>
        <v>3WTP</v>
      </c>
      <c r="D25" s="25" t="str">
        <f>IF(FIN!E25="","",FIN!E25)</f>
        <v>K591DWTP019</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NURUL IZZAH BINTI BADERU KHISAM</v>
      </c>
      <c r="C26" s="25" t="str">
        <f>IF(FIN!C26="","",FIN!C26)</f>
        <v>3WTP</v>
      </c>
      <c r="D26" s="25" t="str">
        <f>IF(FIN!E26="","",FIN!E26)</f>
        <v>K591DWTP020</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SITI HAJAR BINTI IBRAHIM</v>
      </c>
      <c r="C27" s="25" t="str">
        <f>IF(FIN!C27="","",FIN!C27)</f>
        <v>3WTP</v>
      </c>
      <c r="D27" s="25" t="str">
        <f>IF(FIN!E27="","",FIN!E27)</f>
        <v>K591DWTP021</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KAMIL AZRUL HAFIZ B KAMIL AZMAN</v>
      </c>
      <c r="C28" s="25" t="str">
        <f>IF(FIN!C28="","",FIN!C28)</f>
        <v>3WTP</v>
      </c>
      <c r="D28" s="25" t="str">
        <f>IF(FIN!E28="","",FIN!E28)</f>
        <v>K611DWTP008</v>
      </c>
      <c r="E28" s="34">
        <f>IF(FIN!J28="","",FIN!J28)</f>
        <v>1</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81" t="str">
        <f>IF(NAMAKUR="","",NAMAKUR)</f>
        <v/>
      </c>
      <c r="D2" s="182"/>
      <c r="E2" s="182"/>
      <c r="F2" s="182"/>
      <c r="G2" s="182"/>
      <c r="H2" s="182"/>
      <c r="I2" s="182"/>
      <c r="J2" s="182"/>
      <c r="K2" s="182"/>
      <c r="L2" s="182"/>
      <c r="M2" s="183"/>
    </row>
    <row r="3" spans="1:288" ht="5.0999999999999996" customHeight="1" thickBot="1" x14ac:dyDescent="0.3">
      <c r="A3" s="40"/>
      <c r="B3" s="40"/>
      <c r="C3" s="40"/>
      <c r="D3" s="40"/>
      <c r="E3" s="40"/>
      <c r="F3" s="37"/>
    </row>
    <row r="4" spans="1:288" ht="24.75" customHeight="1" thickBot="1" x14ac:dyDescent="0.3">
      <c r="A4" s="40" t="s">
        <v>50</v>
      </c>
      <c r="B4" s="40"/>
      <c r="C4" s="184" t="str">
        <f>IF(OR(Main!I3="",Main!L3=""),"",CONCATENATE("S",SEM," / ",TAHUN))</f>
        <v/>
      </c>
      <c r="D4" s="185"/>
      <c r="E4" s="40"/>
      <c r="F4" s="37"/>
    </row>
    <row r="5" spans="1:288" ht="5.0999999999999996" customHeight="1" thickBot="1" x14ac:dyDescent="0.3"/>
    <row r="6" spans="1:288" s="14" customFormat="1" ht="39.950000000000003" customHeight="1" x14ac:dyDescent="0.25">
      <c r="A6" s="188" t="s">
        <v>3</v>
      </c>
      <c r="B6" s="186" t="s">
        <v>5</v>
      </c>
      <c r="C6" s="186" t="s">
        <v>6</v>
      </c>
      <c r="D6" s="186" t="s">
        <v>9</v>
      </c>
      <c r="E6" s="186" t="s">
        <v>7</v>
      </c>
      <c r="F6" s="202" t="s">
        <v>53</v>
      </c>
      <c r="G6" s="193" t="str">
        <f>IF(AND(KPENT1="",NPEMT1=""),"",CONCATENATE("TEORI 1 - ",KPENT1," (",NPEMT1,")"))</f>
        <v/>
      </c>
      <c r="H6" s="191"/>
      <c r="I6" s="191"/>
      <c r="J6" s="191"/>
      <c r="K6" s="191"/>
      <c r="L6" s="191"/>
      <c r="M6" s="192"/>
      <c r="N6" s="194" t="str">
        <f>IF(AND(KPENT2="",NPEMT2=""),"",CONCATENATE("TEORI 2 - ",KPENT2," (",NPEMT2,")"))</f>
        <v/>
      </c>
      <c r="O6" s="194"/>
      <c r="P6" s="194"/>
      <c r="Q6" s="194"/>
      <c r="R6" s="194"/>
      <c r="S6" s="194"/>
      <c r="T6" s="195"/>
      <c r="U6" s="193" t="str">
        <f>IF(AND(KPENT3="",NPEMT3=""),"",CONCATENATE("TEORI 3 - ",KPENT3," (",NPEMT3,")"))</f>
        <v/>
      </c>
      <c r="V6" s="191"/>
      <c r="W6" s="191"/>
      <c r="X6" s="191"/>
      <c r="Y6" s="191"/>
      <c r="Z6" s="191"/>
      <c r="AA6" s="192"/>
      <c r="AB6" s="190" t="str">
        <f>IF(AND(KPENT4="",NPEMT4=""),"",CONCATENATE("TEORI 4 - ",KPENT4," (",NPEMT4,")"))</f>
        <v/>
      </c>
      <c r="AC6" s="191"/>
      <c r="AD6" s="191"/>
      <c r="AE6" s="191"/>
      <c r="AF6" s="191"/>
      <c r="AG6" s="191"/>
      <c r="AH6" s="192"/>
      <c r="AI6" s="193" t="str">
        <f>IF(AND(KPENT5="",NPEMT5=""),"",CONCATENATE("TEORI 5 - ",KPENT5," (",NPEMT5,")"))</f>
        <v/>
      </c>
      <c r="AJ6" s="191"/>
      <c r="AK6" s="191"/>
      <c r="AL6" s="191"/>
      <c r="AM6" s="191"/>
      <c r="AN6" s="191"/>
      <c r="AO6" s="192"/>
      <c r="AP6" s="190" t="str">
        <f>IF(AND(KPENT6="",NPEMT6=""),"",CONCATENATE("TEORI 6 - ",KPENT6," (",NPEMT6,")"))</f>
        <v/>
      </c>
      <c r="AQ6" s="191"/>
      <c r="AR6" s="191"/>
      <c r="AS6" s="191"/>
      <c r="AT6" s="191"/>
      <c r="AU6" s="191"/>
      <c r="AV6" s="192"/>
      <c r="AW6" s="193" t="str">
        <f>IF(AND(KPENT7="",NPEMT7=""),"",CONCATENATE("TEORI 7 - ",KPENT7," (",NPEMT7,")"))</f>
        <v/>
      </c>
      <c r="AX6" s="191"/>
      <c r="AY6" s="191"/>
      <c r="AZ6" s="191"/>
      <c r="BA6" s="191"/>
      <c r="BB6" s="191"/>
      <c r="BC6" s="192"/>
      <c r="BD6" s="190" t="str">
        <f>IF(AND(KPENT8="",NPEMT8=""),"",CONCATENATE("TEORI 8 - ",KPENT8," (",NPEMT8,")"))</f>
        <v/>
      </c>
      <c r="BE6" s="191"/>
      <c r="BF6" s="191"/>
      <c r="BG6" s="191"/>
      <c r="BH6" s="191"/>
      <c r="BI6" s="191"/>
      <c r="BJ6" s="192"/>
      <c r="BK6" s="193" t="str">
        <f>IF(AND(KPENT9="",NPEMT9=""),"",CONCATENATE("TEORI 9 - ",KPENT9," (",NPEMT9,")"))</f>
        <v/>
      </c>
      <c r="BL6" s="191"/>
      <c r="BM6" s="191"/>
      <c r="BN6" s="191"/>
      <c r="BO6" s="191"/>
      <c r="BP6" s="191"/>
      <c r="BQ6" s="192"/>
      <c r="BR6" s="190" t="str">
        <f>IF(AND(KPENT10="",NPEMT10=""),"",CONCATENATE("TEORI 10 - ",KPENT10," (",NPEMT10,")"))</f>
        <v/>
      </c>
      <c r="BS6" s="191"/>
      <c r="BT6" s="191"/>
      <c r="BU6" s="191"/>
      <c r="BV6" s="191"/>
      <c r="BW6" s="191"/>
      <c r="BX6" s="192"/>
      <c r="BY6" s="193" t="str">
        <f>IF(AND(KPENT11="",NPEMT11=""),"",CONCATENATE("TEORI 11 - ",KPENT11," (",NPEMT11,")"))</f>
        <v/>
      </c>
      <c r="BZ6" s="191"/>
      <c r="CA6" s="191"/>
      <c r="CB6" s="191"/>
      <c r="CC6" s="191"/>
      <c r="CD6" s="191"/>
      <c r="CE6" s="192"/>
      <c r="CF6" s="190" t="str">
        <f>IF(AND(KPENT12="",NPEMT12=""),"",CONCATENATE("TEORI 12 - ",KPENT12," (",NPEMT12,")"))</f>
        <v/>
      </c>
      <c r="CG6" s="191"/>
      <c r="CH6" s="191"/>
      <c r="CI6" s="191"/>
      <c r="CJ6" s="191"/>
      <c r="CK6" s="191"/>
      <c r="CL6" s="192"/>
      <c r="CM6" s="193" t="str">
        <f>IF(AND(KPENT13="",NPEMT13=""),"",CONCATENATE("TEORI 13 - ",KPENT13," (",NPEMT13,")"))</f>
        <v/>
      </c>
      <c r="CN6" s="191"/>
      <c r="CO6" s="191"/>
      <c r="CP6" s="191"/>
      <c r="CQ6" s="191"/>
      <c r="CR6" s="191"/>
      <c r="CS6" s="192"/>
      <c r="CT6" s="190" t="str">
        <f>IF(AND(KPENT14="",NPEMT14=""),"",CONCATENATE("TEORI 14 - ",KPENT14," (",NPEMT14,")"))</f>
        <v/>
      </c>
      <c r="CU6" s="191"/>
      <c r="CV6" s="191"/>
      <c r="CW6" s="191"/>
      <c r="CX6" s="191"/>
      <c r="CY6" s="191"/>
      <c r="CZ6" s="192"/>
      <c r="DA6" s="193" t="str">
        <f>IF(AND(KPENT15="",NPEMT15=""),"",CONCATENATE("TEORI 15 - ",KPENT15," (",NPEMT15,")"))</f>
        <v/>
      </c>
      <c r="DB6" s="191"/>
      <c r="DC6" s="191"/>
      <c r="DD6" s="191"/>
      <c r="DE6" s="191"/>
      <c r="DF6" s="191"/>
      <c r="DG6" s="192"/>
      <c r="DH6" s="190" t="str">
        <f>IF(AND(KPENT16="",NPEMT16=""),"",CONCATENATE("TEORI 16 - ",KPENT16," (",NPEMT16,")"))</f>
        <v/>
      </c>
      <c r="DI6" s="191"/>
      <c r="DJ6" s="191"/>
      <c r="DK6" s="191"/>
      <c r="DL6" s="191"/>
      <c r="DM6" s="191"/>
      <c r="DN6" s="192"/>
      <c r="DO6" s="193" t="str">
        <f>IF(AND(KPENT17="",NPEMT17=""),"",CONCATENATE("TEORI 17 - ",KPENT17," (",NPEMT17,")"))</f>
        <v/>
      </c>
      <c r="DP6" s="191"/>
      <c r="DQ6" s="191"/>
      <c r="DR6" s="191"/>
      <c r="DS6" s="191"/>
      <c r="DT6" s="191"/>
      <c r="DU6" s="192"/>
      <c r="DV6" s="190" t="str">
        <f>IF(AND(KPENT18="",NPEMT18=""),"",CONCATENATE("TEORI 18 - ",KPENT18," (",NPEMT18,")"))</f>
        <v/>
      </c>
      <c r="DW6" s="191"/>
      <c r="DX6" s="191"/>
      <c r="DY6" s="191"/>
      <c r="DZ6" s="191"/>
      <c r="EA6" s="191"/>
      <c r="EB6" s="192"/>
      <c r="EC6" s="193" t="str">
        <f>IF(AND(KPENT19="",NPEMT19=""),"",CONCATENATE("TEORI 19 - ",KPENT19," (",NPEMT19,")"))</f>
        <v/>
      </c>
      <c r="ED6" s="191"/>
      <c r="EE6" s="191"/>
      <c r="EF6" s="191"/>
      <c r="EG6" s="191"/>
      <c r="EH6" s="191"/>
      <c r="EI6" s="192"/>
      <c r="EJ6" s="190" t="str">
        <f>IF(AND(KPENT20="",NPEMT20=""),"",CONCATENATE("TEORI 20 - ",KPENT20," (",NPEMT20,")"))</f>
        <v/>
      </c>
      <c r="EK6" s="191"/>
      <c r="EL6" s="191"/>
      <c r="EM6" s="191"/>
      <c r="EN6" s="191"/>
      <c r="EO6" s="191"/>
      <c r="EP6" s="192"/>
      <c r="EQ6" s="199" t="str">
        <f>IF(AND(KPENA1="",NPEMA1=""),"",CONCATENATE("AMALI 1 - ",KPENA1," (",NPEMA1,")"))</f>
        <v/>
      </c>
      <c r="ER6" s="197"/>
      <c r="ES6" s="197"/>
      <c r="ET6" s="197"/>
      <c r="EU6" s="197"/>
      <c r="EV6" s="197"/>
      <c r="EW6" s="198"/>
      <c r="EX6" s="204" t="str">
        <f>IF(AND(KPENA2="",NPEMA2=""),"",CONCATENATE("AMALI 2 - ",KPENA2," (",NPEMA2,")"))</f>
        <v/>
      </c>
      <c r="EY6" s="204"/>
      <c r="EZ6" s="204"/>
      <c r="FA6" s="204"/>
      <c r="FB6" s="204"/>
      <c r="FC6" s="204"/>
      <c r="FD6" s="205"/>
      <c r="FE6" s="199" t="str">
        <f>IF(AND(KPENA3="",NPEMA3=""),"",CONCATENATE("AMALI 3 - ",KPENA3," (",NPEMA3,")"))</f>
        <v/>
      </c>
      <c r="FF6" s="197"/>
      <c r="FG6" s="197"/>
      <c r="FH6" s="197"/>
      <c r="FI6" s="197"/>
      <c r="FJ6" s="197"/>
      <c r="FK6" s="198"/>
      <c r="FL6" s="196" t="str">
        <f>IF(AND(KPENA4="",NPEMA4=""),"",CONCATENATE("AMALI 4 - ",KPENA4," (",NPEMA4,")"))</f>
        <v/>
      </c>
      <c r="FM6" s="197"/>
      <c r="FN6" s="197"/>
      <c r="FO6" s="197"/>
      <c r="FP6" s="197"/>
      <c r="FQ6" s="197"/>
      <c r="FR6" s="198"/>
      <c r="FS6" s="199" t="str">
        <f>IF(AND(KPENA5="",NPEMA5=""),"",CONCATENATE("AMALI 5 - ",KPENA5," (",NPEMA5,")"))</f>
        <v/>
      </c>
      <c r="FT6" s="197"/>
      <c r="FU6" s="197"/>
      <c r="FV6" s="197"/>
      <c r="FW6" s="197"/>
      <c r="FX6" s="197"/>
      <c r="FY6" s="198"/>
      <c r="FZ6" s="196" t="str">
        <f>IF(AND(KPENA6="",NPEMA6=""),"",CONCATENATE("AMALI 6 - ",KPENA6," (",NPEMA6,")"))</f>
        <v/>
      </c>
      <c r="GA6" s="197"/>
      <c r="GB6" s="197"/>
      <c r="GC6" s="197"/>
      <c r="GD6" s="197"/>
      <c r="GE6" s="197"/>
      <c r="GF6" s="198"/>
      <c r="GG6" s="199" t="str">
        <f>IF(AND(KPENA7="",NPEMA7=""),"",CONCATENATE("AMALI 7 - ",KPENA7," (",NPEMA7,")"))</f>
        <v/>
      </c>
      <c r="GH6" s="197"/>
      <c r="GI6" s="197"/>
      <c r="GJ6" s="197"/>
      <c r="GK6" s="197"/>
      <c r="GL6" s="197"/>
      <c r="GM6" s="198"/>
      <c r="GN6" s="196" t="str">
        <f>IF(AND(KPENA8="",NPEMA8=""),"",CONCATENATE("AMALI 8 - ",KPENA8," (",NPEMA8,")"))</f>
        <v/>
      </c>
      <c r="GO6" s="197"/>
      <c r="GP6" s="197"/>
      <c r="GQ6" s="197"/>
      <c r="GR6" s="197"/>
      <c r="GS6" s="197"/>
      <c r="GT6" s="198"/>
      <c r="GU6" s="199" t="str">
        <f>IF(AND(KPENA9="",NPEMA9=""),"",CONCATENATE("AMALI 9 - ",KPENA9," (",NPEMA9,")"))</f>
        <v/>
      </c>
      <c r="GV6" s="197"/>
      <c r="GW6" s="197"/>
      <c r="GX6" s="197"/>
      <c r="GY6" s="197"/>
      <c r="GZ6" s="197"/>
      <c r="HA6" s="198"/>
      <c r="HB6" s="196" t="str">
        <f>IF(AND(KPENA10="",NPEMA10=""),"",CONCATENATE("AMALI 10 - ",KPENA10," (",NPEMA10,")"))</f>
        <v/>
      </c>
      <c r="HC6" s="197"/>
      <c r="HD6" s="197"/>
      <c r="HE6" s="197"/>
      <c r="HF6" s="197"/>
      <c r="HG6" s="197"/>
      <c r="HH6" s="198"/>
      <c r="HI6" s="199" t="str">
        <f>IF(AND(KPENA11="",NPEMA11=""),"",CONCATENATE("AMALI 11 - ",KPENA11," (",NPEMA11,")"))</f>
        <v/>
      </c>
      <c r="HJ6" s="197"/>
      <c r="HK6" s="197"/>
      <c r="HL6" s="197"/>
      <c r="HM6" s="197"/>
      <c r="HN6" s="197"/>
      <c r="HO6" s="198"/>
      <c r="HP6" s="196" t="str">
        <f>IF(AND(KPENA12="",NPEMA12=""),"",CONCATENATE("AMALI 12 - ",KPENA12," (",NPEMA12,")"))</f>
        <v/>
      </c>
      <c r="HQ6" s="197"/>
      <c r="HR6" s="197"/>
      <c r="HS6" s="197"/>
      <c r="HT6" s="197"/>
      <c r="HU6" s="197"/>
      <c r="HV6" s="198"/>
      <c r="HW6" s="199" t="str">
        <f>IF(AND(KPENA13="",NPEMA13=""),"",CONCATENATE("AMALI 13 - ",KPENA13," (",NPEMA13,")"))</f>
        <v/>
      </c>
      <c r="HX6" s="197"/>
      <c r="HY6" s="197"/>
      <c r="HZ6" s="197"/>
      <c r="IA6" s="197"/>
      <c r="IB6" s="197"/>
      <c r="IC6" s="198"/>
      <c r="ID6" s="196" t="str">
        <f>IF(AND(KPENA14="",NPEMA14=""),"",CONCATENATE("AMALI 14 - ",KPENA14," (",NPEMA14,")"))</f>
        <v/>
      </c>
      <c r="IE6" s="197"/>
      <c r="IF6" s="197"/>
      <c r="IG6" s="197"/>
      <c r="IH6" s="197"/>
      <c r="II6" s="197"/>
      <c r="IJ6" s="198"/>
      <c r="IK6" s="199" t="str">
        <f>IF(AND(KPENA15="",NPEMA15=""),"",CONCATENATE("AMALI 15 - ",KPENA15," (",NPEMA15,")"))</f>
        <v/>
      </c>
      <c r="IL6" s="197"/>
      <c r="IM6" s="197"/>
      <c r="IN6" s="197"/>
      <c r="IO6" s="197"/>
      <c r="IP6" s="197"/>
      <c r="IQ6" s="198"/>
      <c r="IR6" s="196" t="str">
        <f>IF(AND(KPENA16="",NPEMA16=""),"",CONCATENATE("AMALI 16 - ",KPENA16," (",NPEMA16,")"))</f>
        <v/>
      </c>
      <c r="IS6" s="197"/>
      <c r="IT6" s="197"/>
      <c r="IU6" s="197"/>
      <c r="IV6" s="197"/>
      <c r="IW6" s="197"/>
      <c r="IX6" s="198"/>
      <c r="IY6" s="199" t="str">
        <f>IF(AND(KPENA17="",NPEMA17=""),"",CONCATENATE("AMALI 17 - ",KPENA17," (",NPEMA17,")"))</f>
        <v/>
      </c>
      <c r="IZ6" s="197"/>
      <c r="JA6" s="197"/>
      <c r="JB6" s="197"/>
      <c r="JC6" s="197"/>
      <c r="JD6" s="197"/>
      <c r="JE6" s="198"/>
      <c r="JF6" s="196" t="str">
        <f>IF(AND(KPENA18="",NPEMA18=""),"",CONCATENATE("AMALI 18 - ",KPENA18," (",NPEMA18,")"))</f>
        <v/>
      </c>
      <c r="JG6" s="197"/>
      <c r="JH6" s="197"/>
      <c r="JI6" s="197"/>
      <c r="JJ6" s="197"/>
      <c r="JK6" s="197"/>
      <c r="JL6" s="198"/>
      <c r="JM6" s="199" t="str">
        <f>IF(AND(KPENA19="",NPEMA19=""),"",CONCATENATE("AMALI 19 - ",KPENA19," (",NPEMA19,")"))</f>
        <v/>
      </c>
      <c r="JN6" s="197"/>
      <c r="JO6" s="197"/>
      <c r="JP6" s="197"/>
      <c r="JQ6" s="197"/>
      <c r="JR6" s="197"/>
      <c r="JS6" s="198"/>
      <c r="JT6" s="196" t="str">
        <f>IF(AND(KPENA20="",NPEMA20=""),"",CONCATENATE("AMALI 20 - ",KPENA20," (",NPEMA20,")"))</f>
        <v/>
      </c>
      <c r="JU6" s="197"/>
      <c r="JV6" s="197"/>
      <c r="JW6" s="197"/>
      <c r="JX6" s="197"/>
      <c r="JY6" s="197"/>
      <c r="JZ6" s="198"/>
      <c r="KA6" s="188" t="str">
        <f>CONCATENATE("JUMLAH PB TEORI (",JUMLAHPBT,")")</f>
        <v>JUMLAH PB TEORI (0)</v>
      </c>
      <c r="KB6" s="200" t="str">
        <f>CONCATENATE("JUMLAH PB AMALI (",JUMLAHPBA,")")</f>
        <v>JUMLAH PB AMALI (0)</v>
      </c>
    </row>
    <row r="7" spans="1:288" ht="39.950000000000003" customHeight="1" thickBot="1" x14ac:dyDescent="0.3">
      <c r="A7" s="189"/>
      <c r="B7" s="187"/>
      <c r="C7" s="187"/>
      <c r="D7" s="187"/>
      <c r="E7" s="187"/>
      <c r="F7" s="203"/>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89"/>
      <c r="KB7" s="201"/>
    </row>
    <row r="8" spans="1:288" ht="24.75" customHeight="1" x14ac:dyDescent="0.25">
      <c r="A8" s="31">
        <v>1</v>
      </c>
      <c r="B8" s="51" t="str">
        <f>IF(FIN!B8="","",FIN!B8)</f>
        <v>ADI AIMAN RAHIMI BIN JUNUS</v>
      </c>
      <c r="C8" s="32" t="str">
        <f>IF(FIN!C8="","",FIN!C8)</f>
        <v>3WTP</v>
      </c>
      <c r="D8" s="32" t="str">
        <f>IF(FIN!E8="","",FIN!E8)</f>
        <v>K591DWTP001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DANISH BIN AHMAD RAMLI</v>
      </c>
      <c r="C9" s="25" t="str">
        <f>IF(FIN!C9="","",FIN!C9)</f>
        <v>3WTP</v>
      </c>
      <c r="D9" s="25" t="str">
        <f>IF(FIN!E9="","",FIN!E9)</f>
        <v>K591DWTP002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AIDIL AFZAL BIN ANUAR</v>
      </c>
      <c r="C10" s="25" t="str">
        <f>IF(FIN!C10="","",FIN!C10)</f>
        <v>3WTP</v>
      </c>
      <c r="D10" s="25" t="str">
        <f>IF(FIN!E10="","",FIN!E10)</f>
        <v>K591DWTP003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ARIF IZZARUDIN BIN MOHAMMAD AZMAN</v>
      </c>
      <c r="C11" s="25" t="str">
        <f>IF(FIN!C11="","",FIN!C11)</f>
        <v>3WTP</v>
      </c>
      <c r="D11" s="25" t="str">
        <f>IF(FIN!E11="","",FIN!E11)</f>
        <v>K591DWTP004</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AZAIEMAN BIN AHMAT  SAHAIMI</v>
      </c>
      <c r="C12" s="25" t="str">
        <f>IF(FIN!C12="","",FIN!C12)</f>
        <v>3WTP</v>
      </c>
      <c r="D12" s="25" t="str">
        <f>IF(FIN!E12="","",FIN!E12)</f>
        <v>K591DWTP005</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FARAH NADIA ILLYANIE BINTI BEDUL RAHIM</v>
      </c>
      <c r="C13" s="25" t="str">
        <f>IF(FIN!C13="","",FIN!C13)</f>
        <v>3WTP</v>
      </c>
      <c r="D13" s="25" t="str">
        <f>IF(FIN!E13="","",FIN!E13)</f>
        <v>K591DWTP006</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FARAH NAJWA BINTI ZAWAWI</v>
      </c>
      <c r="C14" s="25" t="str">
        <f>IF(FIN!C14="","",FIN!C14)</f>
        <v>3WTP</v>
      </c>
      <c r="D14" s="25" t="str">
        <f>IF(FIN!E14="","",FIN!E14)</f>
        <v>K591DWTP007</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FAWAZUL AZIM BIN ANUAR</v>
      </c>
      <c r="C15" s="25" t="str">
        <f>IF(FIN!C15="","",FIN!C15)</f>
        <v>3WTP</v>
      </c>
      <c r="D15" s="25" t="str">
        <f>IF(FIN!E15="","",FIN!E15)</f>
        <v>K591DWTP008</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JULAINNA BINTI SABRI</v>
      </c>
      <c r="C16" s="25" t="str">
        <f>IF(FIN!C16="","",FIN!C16)</f>
        <v>3WTP</v>
      </c>
      <c r="D16" s="25" t="str">
        <f>IF(FIN!E16="","",FIN!E16)</f>
        <v>K591DWTP009</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AMIRUL DANISH BIN ROSLAND</v>
      </c>
      <c r="C17" s="25" t="str">
        <f>IF(FIN!C17="","",FIN!C17)</f>
        <v>3WTP</v>
      </c>
      <c r="D17" s="25" t="str">
        <f>IF(FIN!E17="","",FIN!E17)</f>
        <v>K591DWTP011</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HANIFF AIMAN BIN MOHD NASIR</v>
      </c>
      <c r="C18" s="25" t="str">
        <f>IF(FIN!C18="","",FIN!C18)</f>
        <v>3WTP</v>
      </c>
      <c r="D18" s="25" t="str">
        <f>IF(FIN!E18="","",FIN!E18)</f>
        <v>K591DWTP012</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SHAHRUL NIZAM BIN ABU BAKAR</v>
      </c>
      <c r="C19" s="25" t="str">
        <f>IF(FIN!C19="","",FIN!C19)</f>
        <v>3WTP</v>
      </c>
      <c r="D19" s="25" t="str">
        <f>IF(FIN!E19="","",FIN!E19)</f>
        <v>K591DWTP013</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SHARIF BIN ABDUL RAHIM</v>
      </c>
      <c r="C20" s="25" t="str">
        <f>IF(FIN!C20="","",FIN!C20)</f>
        <v>3WTP</v>
      </c>
      <c r="D20" s="25" t="str">
        <f>IF(FIN!E20="","",FIN!E20)</f>
        <v>K591DWTP014</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ZAL HAZANI SYAKIRIN BIN KAMARUDIN</v>
      </c>
      <c r="C21" s="25" t="str">
        <f>IF(FIN!C21="","",FIN!C21)</f>
        <v>3WTP</v>
      </c>
      <c r="D21" s="25" t="str">
        <f>IF(FIN!E21="","",FIN!E21)</f>
        <v>K591DWTP015</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NOR AMIESYA BINTI FARID</v>
      </c>
      <c r="C22" s="25" t="str">
        <f>IF(FIN!C22="","",FIN!C22)</f>
        <v>3WTP</v>
      </c>
      <c r="D22" s="25" t="str">
        <f>IF(FIN!E22="","",FIN!E22)</f>
        <v>K591DWTP016</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ALIANNI BINTI MOHAMAD ALI</v>
      </c>
      <c r="C23" s="25" t="str">
        <f>IF(FIN!C23="","",FIN!C23)</f>
        <v>3WTP</v>
      </c>
      <c r="D23" s="25" t="str">
        <f>IF(FIN!E23="","",FIN!E23)</f>
        <v>K591DWTP017</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 FARHANIM NATASYHA BINTI NOR AZAD</v>
      </c>
      <c r="C24" s="25" t="str">
        <f>IF(FIN!C24="","",FIN!C24)</f>
        <v>3WTP</v>
      </c>
      <c r="D24" s="25" t="str">
        <f>IF(FIN!E24="","",FIN!E24)</f>
        <v>K591DWTP018</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NUR QAMARINA BINTI NORDIN</v>
      </c>
      <c r="C25" s="25" t="str">
        <f>IF(FIN!C25="","",FIN!C25)</f>
        <v>3WTP</v>
      </c>
      <c r="D25" s="25" t="str">
        <f>IF(FIN!E25="","",FIN!E25)</f>
        <v>K591DWTP019</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NURUL IZZAH BINTI BADERU KHISAM</v>
      </c>
      <c r="C26" s="25" t="str">
        <f>IF(FIN!C26="","",FIN!C26)</f>
        <v>3WTP</v>
      </c>
      <c r="D26" s="25" t="str">
        <f>IF(FIN!E26="","",FIN!E26)</f>
        <v>K591DWTP020</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SITI HAJAR BINTI IBRAHIM</v>
      </c>
      <c r="C27" s="25" t="str">
        <f>IF(FIN!C27="","",FIN!C27)</f>
        <v>3WTP</v>
      </c>
      <c r="D27" s="25" t="str">
        <f>IF(FIN!E27="","",FIN!E27)</f>
        <v>K591DWTP021</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KAMIL AZRUL HAFIZ B KAMIL AZMAN</v>
      </c>
      <c r="C28" s="25" t="str">
        <f>IF(FIN!C28="","",FIN!C28)</f>
        <v>3WTP</v>
      </c>
      <c r="D28" s="25" t="str">
        <f>IF(FIN!E28="","",FIN!E28)</f>
        <v>K611DWTP008</v>
      </c>
      <c r="E28" s="25">
        <f>IF(FIN!J28="","",FIN!J28)</f>
        <v>1</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81" t="str">
        <f>IF(NAMAKUR="","",NAMAKUR)</f>
        <v/>
      </c>
      <c r="D2" s="182"/>
      <c r="E2" s="182"/>
      <c r="F2" s="182"/>
      <c r="G2" s="183"/>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4" t="str">
        <f>IF(OR(Main!I3="",Main!L3=""),"",CONCATENATE("S",SEM," / ",TAHUN))</f>
        <v/>
      </c>
      <c r="D4" s="206"/>
      <c r="E4" s="185"/>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ADI AIMAN RAHIMI BIN JUNUS</v>
      </c>
      <c r="C8" s="32" t="str">
        <f>IF(FIN!C8="","",FIN!C8)</f>
        <v>3WTP</v>
      </c>
      <c r="D8" s="32">
        <f>IF(FIN!D8="","",FIN!D8)</f>
        <v>991203065171</v>
      </c>
      <c r="E8" s="32" t="str">
        <f>IF(FIN!E8="","",FIN!E8)</f>
        <v>K591DWTP001</v>
      </c>
      <c r="F8" s="32" t="str">
        <f>IF(FIN!F8="","",FIN!F8)</f>
        <v>WTP</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DANISH BIN AHMAD RAMLI</v>
      </c>
      <c r="C9" s="25" t="str">
        <f>IF(FIN!C9="","",FIN!C9)</f>
        <v>3WTP</v>
      </c>
      <c r="D9" s="25">
        <f>IF(FIN!D9="","",FIN!D9)</f>
        <v>991211065657</v>
      </c>
      <c r="E9" s="25" t="str">
        <f>IF(FIN!E9="","",FIN!E9)</f>
        <v>K591DWTP002</v>
      </c>
      <c r="F9" s="25" t="str">
        <f>IF(FIN!F9="","",FIN!F9)</f>
        <v>WTP</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AIDIL AFZAL BIN ANUAR</v>
      </c>
      <c r="C10" s="25" t="str">
        <f>IF(FIN!C10="","",FIN!C10)</f>
        <v>3WTP</v>
      </c>
      <c r="D10" s="25">
        <f>IF(FIN!D10="","",FIN!D10)</f>
        <v>990425106245</v>
      </c>
      <c r="E10" s="25" t="str">
        <f>IF(FIN!E10="","",FIN!E10)</f>
        <v>K591DWTP003</v>
      </c>
      <c r="F10" s="25" t="str">
        <f>IF(FIN!F10="","",FIN!F10)</f>
        <v>WTP</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ARIF IZZARUDIN BIN MOHAMMAD AZMAN</v>
      </c>
      <c r="C11" s="25" t="str">
        <f>IF(FIN!C11="","",FIN!C11)</f>
        <v>3WTP</v>
      </c>
      <c r="D11" s="25">
        <f>IF(FIN!D11="","",FIN!D11)</f>
        <v>990529065847</v>
      </c>
      <c r="E11" s="25" t="str">
        <f>IF(FIN!E11="","",FIN!E11)</f>
        <v>K591DWTP004</v>
      </c>
      <c r="F11" s="25" t="str">
        <f>IF(FIN!F11="","",FIN!F11)</f>
        <v>WTP</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AZAIEMAN BIN AHMAT  SAHAIMI</v>
      </c>
      <c r="C12" s="25" t="str">
        <f>IF(FIN!C12="","",FIN!C12)</f>
        <v>3WTP</v>
      </c>
      <c r="D12" s="25">
        <f>IF(FIN!D12="","",FIN!D12)</f>
        <v>991017035171</v>
      </c>
      <c r="E12" s="25" t="str">
        <f>IF(FIN!E12="","",FIN!E12)</f>
        <v>K591DWTP005</v>
      </c>
      <c r="F12" s="25" t="str">
        <f>IF(FIN!F12="","",FIN!F12)</f>
        <v>WTP</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FARAH NADIA ILLYANIE BINTI BEDUL RAHIM</v>
      </c>
      <c r="C13" s="25" t="str">
        <f>IF(FIN!C13="","",FIN!C13)</f>
        <v>3WTP</v>
      </c>
      <c r="D13" s="25">
        <f>IF(FIN!D13="","",FIN!D13)</f>
        <v>990903146250</v>
      </c>
      <c r="E13" s="25" t="str">
        <f>IF(FIN!E13="","",FIN!E13)</f>
        <v>K591DWTP006</v>
      </c>
      <c r="F13" s="25" t="str">
        <f>IF(FIN!F13="","",FIN!F13)</f>
        <v>WTP</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FARAH NAJWA BINTI ZAWAWI</v>
      </c>
      <c r="C14" s="25" t="str">
        <f>IF(FIN!C14="","",FIN!C14)</f>
        <v>3WTP</v>
      </c>
      <c r="D14" s="25">
        <f>IF(FIN!D14="","",FIN!D14)</f>
        <v>991114115536</v>
      </c>
      <c r="E14" s="25" t="str">
        <f>IF(FIN!E14="","",FIN!E14)</f>
        <v>K591DWTP007</v>
      </c>
      <c r="F14" s="25" t="str">
        <f>IF(FIN!F14="","",FIN!F14)</f>
        <v>WTP</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FAWAZUL AZIM BIN ANUAR</v>
      </c>
      <c r="C15" s="25" t="str">
        <f>IF(FIN!C15="","",FIN!C15)</f>
        <v>3WTP</v>
      </c>
      <c r="D15" s="25">
        <f>IF(FIN!D15="","",FIN!D15)</f>
        <v>991206065409</v>
      </c>
      <c r="E15" s="25" t="str">
        <f>IF(FIN!E15="","",FIN!E15)</f>
        <v>K591DWTP008</v>
      </c>
      <c r="F15" s="25" t="str">
        <f>IF(FIN!F15="","",FIN!F15)</f>
        <v>WTP</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JULAINNA BINTI SABRI</v>
      </c>
      <c r="C16" s="25" t="str">
        <f>IF(FIN!C16="","",FIN!C16)</f>
        <v>3WTP</v>
      </c>
      <c r="D16" s="25">
        <f>IF(FIN!D16="","",FIN!D16)</f>
        <v>990313065872</v>
      </c>
      <c r="E16" s="25" t="str">
        <f>IF(FIN!E16="","",FIN!E16)</f>
        <v>K591DWTP009</v>
      </c>
      <c r="F16" s="25" t="str">
        <f>IF(FIN!F16="","",FIN!F16)</f>
        <v>WTP</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AMIRUL DANISH BIN ROSLAND</v>
      </c>
      <c r="C17" s="25" t="str">
        <f>IF(FIN!C17="","",FIN!C17)</f>
        <v>3WTP</v>
      </c>
      <c r="D17" s="25">
        <f>IF(FIN!D17="","",FIN!D17)</f>
        <v>990609065839</v>
      </c>
      <c r="E17" s="25" t="str">
        <f>IF(FIN!E17="","",FIN!E17)</f>
        <v>K591DWTP011</v>
      </c>
      <c r="F17" s="25" t="str">
        <f>IF(FIN!F17="","",FIN!F17)</f>
        <v>WTP</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HANIFF AIMAN BIN MOHD NASIR</v>
      </c>
      <c r="C18" s="25" t="str">
        <f>IF(FIN!C18="","",FIN!C18)</f>
        <v>3WTP</v>
      </c>
      <c r="D18" s="25">
        <f>IF(FIN!D18="","",FIN!D18)</f>
        <v>990116035367</v>
      </c>
      <c r="E18" s="25" t="str">
        <f>IF(FIN!E18="","",FIN!E18)</f>
        <v>K591DWTP012</v>
      </c>
      <c r="F18" s="25" t="str">
        <f>IF(FIN!F18="","",FIN!F18)</f>
        <v>WTP</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SHAHRUL NIZAM BIN ABU BAKAR</v>
      </c>
      <c r="C19" s="25" t="str">
        <f>IF(FIN!C19="","",FIN!C19)</f>
        <v>3WTP</v>
      </c>
      <c r="D19" s="25">
        <f>IF(FIN!D19="","",FIN!D19)</f>
        <v>990925066569</v>
      </c>
      <c r="E19" s="25" t="str">
        <f>IF(FIN!E19="","",FIN!E19)</f>
        <v>K591DWTP013</v>
      </c>
      <c r="F19" s="25" t="str">
        <f>IF(FIN!F19="","",FIN!F19)</f>
        <v>WTP</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SHARIF BIN ABDUL RAHIM</v>
      </c>
      <c r="C20" s="25" t="str">
        <f>IF(FIN!C20="","",FIN!C20)</f>
        <v>3WTP</v>
      </c>
      <c r="D20" s="25">
        <f>IF(FIN!D20="","",FIN!D20)</f>
        <v>990730105767</v>
      </c>
      <c r="E20" s="25" t="str">
        <f>IF(FIN!E20="","",FIN!E20)</f>
        <v>K591DWTP014</v>
      </c>
      <c r="F20" s="25" t="str">
        <f>IF(FIN!F20="","",FIN!F20)</f>
        <v>WTP</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ZAL HAZANI SYAKIRIN BIN KAMARUDIN</v>
      </c>
      <c r="C21" s="25" t="str">
        <f>IF(FIN!C21="","",FIN!C21)</f>
        <v>3WTP</v>
      </c>
      <c r="D21" s="25">
        <f>IF(FIN!D21="","",FIN!D21)</f>
        <v>990214065025</v>
      </c>
      <c r="E21" s="25" t="str">
        <f>IF(FIN!E21="","",FIN!E21)</f>
        <v>K591DWTP015</v>
      </c>
      <c r="F21" s="25" t="str">
        <f>IF(FIN!F21="","",FIN!F21)</f>
        <v>WTP</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NOR AMIESYA BINTI FARID</v>
      </c>
      <c r="C22" s="25" t="str">
        <f>IF(FIN!C22="","",FIN!C22)</f>
        <v>3WTP</v>
      </c>
      <c r="D22" s="25">
        <f>IF(FIN!D22="","",FIN!D22)</f>
        <v>990117035342</v>
      </c>
      <c r="E22" s="25" t="str">
        <f>IF(FIN!E22="","",FIN!E22)</f>
        <v>K591DWTP016</v>
      </c>
      <c r="F22" s="25" t="str">
        <f>IF(FIN!F22="","",FIN!F22)</f>
        <v>WTP</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ALIANNI BINTI MOHAMAD ALI</v>
      </c>
      <c r="C23" s="25" t="str">
        <f>IF(FIN!C23="","",FIN!C23)</f>
        <v>3WTP</v>
      </c>
      <c r="D23" s="25">
        <f>IF(FIN!D23="","",FIN!D23)</f>
        <v>990907067058</v>
      </c>
      <c r="E23" s="25" t="str">
        <f>IF(FIN!E23="","",FIN!E23)</f>
        <v>K591DWTP017</v>
      </c>
      <c r="F23" s="25" t="str">
        <f>IF(FIN!F23="","",FIN!F23)</f>
        <v>WTP</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 FARHANIM NATASYHA BINTI NOR AZAD</v>
      </c>
      <c r="C24" s="25" t="str">
        <f>IF(FIN!C24="","",FIN!C24)</f>
        <v>3WTP</v>
      </c>
      <c r="D24" s="25">
        <f>IF(FIN!D24="","",FIN!D24)</f>
        <v>990110065020</v>
      </c>
      <c r="E24" s="25" t="str">
        <f>IF(FIN!E24="","",FIN!E24)</f>
        <v>K591DWTP018</v>
      </c>
      <c r="F24" s="25" t="str">
        <f>IF(FIN!F24="","",FIN!F24)</f>
        <v>WTP</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NUR QAMARINA BINTI NORDIN</v>
      </c>
      <c r="C25" s="25" t="str">
        <f>IF(FIN!C25="","",FIN!C25)</f>
        <v>3WTP</v>
      </c>
      <c r="D25" s="25">
        <f>IF(FIN!D25="","",FIN!D25)</f>
        <v>991218066062</v>
      </c>
      <c r="E25" s="25" t="str">
        <f>IF(FIN!E25="","",FIN!E25)</f>
        <v>K591DWTP019</v>
      </c>
      <c r="F25" s="25" t="str">
        <f>IF(FIN!F25="","",FIN!F25)</f>
        <v>WTP</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NURUL IZZAH BINTI BADERU KHISAM</v>
      </c>
      <c r="C26" s="25" t="str">
        <f>IF(FIN!C26="","",FIN!C26)</f>
        <v>3WTP</v>
      </c>
      <c r="D26" s="25">
        <f>IF(FIN!D26="","",FIN!D26)</f>
        <v>990509065858</v>
      </c>
      <c r="E26" s="25" t="str">
        <f>IF(FIN!E26="","",FIN!E26)</f>
        <v>K591DWTP020</v>
      </c>
      <c r="F26" s="25" t="str">
        <f>IF(FIN!F26="","",FIN!F26)</f>
        <v>WTP</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SITI HAJAR BINTI IBRAHIM</v>
      </c>
      <c r="C27" s="25" t="str">
        <f>IF(FIN!C27="","",FIN!C27)</f>
        <v>3WTP</v>
      </c>
      <c r="D27" s="25">
        <f>IF(FIN!D27="","",FIN!D27)</f>
        <v>991218095066</v>
      </c>
      <c r="E27" s="25" t="str">
        <f>IF(FIN!E27="","",FIN!E27)</f>
        <v>K591DWTP021</v>
      </c>
      <c r="F27" s="25" t="str">
        <f>IF(FIN!F27="","",FIN!F27)</f>
        <v>WTP</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KAMIL AZRUL HAFIZ B KAMIL AZMAN</v>
      </c>
      <c r="C28" s="25" t="str">
        <f>IF(FIN!C28="","",FIN!C28)</f>
        <v>3WTP</v>
      </c>
      <c r="D28" s="25">
        <f>IF(FIN!D28="","",FIN!D28)</f>
        <v>990704066135</v>
      </c>
      <c r="E28" s="25" t="str">
        <f>IF(FIN!E28="","",FIN!E28)</f>
        <v>K611DWTP008</v>
      </c>
      <c r="F28" s="25" t="str">
        <f>IF(FIN!F28="","",FIN!F28)</f>
        <v>WTP</v>
      </c>
      <c r="G28" s="25">
        <f>IF(FIN!J28="","",FIN!J28)</f>
        <v>1</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3" t="s">
        <v>154</v>
      </c>
      <c r="B1" s="213"/>
      <c r="C1" s="213"/>
      <c r="D1" s="213"/>
      <c r="E1" s="213"/>
      <c r="F1" s="213"/>
      <c r="G1" s="213"/>
      <c r="H1" s="213"/>
      <c r="I1" s="213"/>
      <c r="J1" s="213"/>
      <c r="K1" s="213"/>
      <c r="L1" s="213"/>
      <c r="M1" s="213"/>
      <c r="N1" s="213"/>
      <c r="O1" s="213"/>
      <c r="P1" s="213"/>
      <c r="Q1" s="213"/>
      <c r="R1" s="213"/>
      <c r="S1" s="21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14" t="s">
        <v>49</v>
      </c>
      <c r="B5" s="217" t="s">
        <v>142</v>
      </c>
      <c r="C5" s="220" t="s">
        <v>139</v>
      </c>
      <c r="D5" s="221"/>
      <c r="E5" s="221"/>
      <c r="F5" s="221"/>
      <c r="G5" s="221"/>
      <c r="H5" s="221"/>
      <c r="I5" s="221"/>
      <c r="J5" s="221"/>
      <c r="K5" s="221"/>
      <c r="L5" s="221"/>
      <c r="M5" s="221"/>
      <c r="N5" s="221"/>
      <c r="O5" s="221"/>
      <c r="P5" s="222"/>
      <c r="Q5" s="223" t="s">
        <v>140</v>
      </c>
      <c r="R5" s="225"/>
      <c r="S5" s="235" t="s">
        <v>141</v>
      </c>
    </row>
    <row r="6" spans="1:19" ht="54.95" customHeight="1" x14ac:dyDescent="0.25">
      <c r="A6" s="215"/>
      <c r="B6" s="218"/>
      <c r="C6" s="228" t="s">
        <v>11</v>
      </c>
      <c r="D6" s="229"/>
      <c r="E6" s="229" t="s">
        <v>14</v>
      </c>
      <c r="F6" s="229"/>
      <c r="G6" s="229"/>
      <c r="H6" s="229" t="s">
        <v>18</v>
      </c>
      <c r="I6" s="229"/>
      <c r="J6" s="229" t="s">
        <v>21</v>
      </c>
      <c r="K6" s="229"/>
      <c r="L6" s="229"/>
      <c r="M6" s="229"/>
      <c r="N6" s="229"/>
      <c r="O6" s="229" t="s">
        <v>18</v>
      </c>
      <c r="P6" s="231" t="s">
        <v>21</v>
      </c>
      <c r="Q6" s="233" t="s">
        <v>18</v>
      </c>
      <c r="R6" s="226" t="s">
        <v>21</v>
      </c>
      <c r="S6" s="236"/>
    </row>
    <row r="7" spans="1:19" ht="24.95" customHeight="1" thickBot="1" x14ac:dyDescent="0.3">
      <c r="A7" s="216"/>
      <c r="B7" s="219"/>
      <c r="C7" s="134" t="s">
        <v>12</v>
      </c>
      <c r="D7" s="135" t="s">
        <v>13</v>
      </c>
      <c r="E7" s="135" t="s">
        <v>15</v>
      </c>
      <c r="F7" s="135" t="s">
        <v>16</v>
      </c>
      <c r="G7" s="135" t="s">
        <v>17</v>
      </c>
      <c r="H7" s="135" t="s">
        <v>19</v>
      </c>
      <c r="I7" s="135" t="s">
        <v>20</v>
      </c>
      <c r="J7" s="135" t="s">
        <v>22</v>
      </c>
      <c r="K7" s="135" t="s">
        <v>23</v>
      </c>
      <c r="L7" s="135" t="s">
        <v>24</v>
      </c>
      <c r="M7" s="135" t="s">
        <v>25</v>
      </c>
      <c r="N7" s="135" t="s">
        <v>26</v>
      </c>
      <c r="O7" s="230"/>
      <c r="P7" s="232"/>
      <c r="Q7" s="234"/>
      <c r="R7" s="227"/>
      <c r="S7" s="23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3" t="s">
        <v>155</v>
      </c>
      <c r="B10" s="213"/>
      <c r="C10" s="213"/>
      <c r="D10" s="213"/>
      <c r="E10" s="213"/>
      <c r="F10" s="213"/>
      <c r="G10" s="213"/>
      <c r="H10" s="213"/>
      <c r="I10" s="213"/>
      <c r="J10" s="213"/>
      <c r="K10" s="213"/>
      <c r="L10" s="213"/>
      <c r="M10" s="213"/>
      <c r="N10" s="213"/>
      <c r="O10" s="213"/>
      <c r="P10" s="213"/>
      <c r="Q10" s="213"/>
      <c r="R10" s="213"/>
      <c r="S10" s="21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14" t="s">
        <v>49</v>
      </c>
      <c r="B14" s="217" t="s">
        <v>142</v>
      </c>
      <c r="C14" s="220" t="s">
        <v>139</v>
      </c>
      <c r="D14" s="221"/>
      <c r="E14" s="221"/>
      <c r="F14" s="221"/>
      <c r="G14" s="221"/>
      <c r="H14" s="221"/>
      <c r="I14" s="221"/>
      <c r="J14" s="221"/>
      <c r="K14" s="221"/>
      <c r="L14" s="221"/>
      <c r="M14" s="221"/>
      <c r="N14" s="221"/>
      <c r="O14" s="221"/>
      <c r="P14" s="222"/>
      <c r="Q14" s="223" t="s">
        <v>140</v>
      </c>
      <c r="R14" s="225"/>
      <c r="S14" s="235" t="s">
        <v>141</v>
      </c>
    </row>
    <row r="15" spans="1:19" ht="54.95" customHeight="1" x14ac:dyDescent="0.25">
      <c r="A15" s="215"/>
      <c r="B15" s="218"/>
      <c r="C15" s="144" t="s">
        <v>62</v>
      </c>
      <c r="D15" s="145" t="s">
        <v>63</v>
      </c>
      <c r="E15" s="229" t="s">
        <v>64</v>
      </c>
      <c r="F15" s="229"/>
      <c r="G15" s="229"/>
      <c r="H15" s="229" t="s">
        <v>65</v>
      </c>
      <c r="I15" s="229"/>
      <c r="J15" s="229"/>
      <c r="K15" s="229"/>
      <c r="L15" s="229"/>
      <c r="M15" s="229"/>
      <c r="N15" s="229"/>
      <c r="O15" s="238" t="s">
        <v>64</v>
      </c>
      <c r="P15" s="240" t="s">
        <v>65</v>
      </c>
      <c r="Q15" s="209" t="s">
        <v>64</v>
      </c>
      <c r="R15" s="211" t="s">
        <v>65</v>
      </c>
      <c r="S15" s="236"/>
    </row>
    <row r="16" spans="1:19" ht="24.95" customHeight="1" thickBot="1" x14ac:dyDescent="0.3">
      <c r="A16" s="216"/>
      <c r="B16" s="219"/>
      <c r="C16" s="134" t="s">
        <v>12</v>
      </c>
      <c r="D16" s="135" t="s">
        <v>13</v>
      </c>
      <c r="E16" s="135" t="s">
        <v>15</v>
      </c>
      <c r="F16" s="135" t="s">
        <v>16</v>
      </c>
      <c r="G16" s="135" t="s">
        <v>17</v>
      </c>
      <c r="H16" s="135" t="s">
        <v>19</v>
      </c>
      <c r="I16" s="135" t="s">
        <v>20</v>
      </c>
      <c r="J16" s="135" t="s">
        <v>22</v>
      </c>
      <c r="K16" s="135" t="s">
        <v>23</v>
      </c>
      <c r="L16" s="135" t="s">
        <v>24</v>
      </c>
      <c r="M16" s="135" t="s">
        <v>25</v>
      </c>
      <c r="N16" s="135" t="s">
        <v>26</v>
      </c>
      <c r="O16" s="239"/>
      <c r="P16" s="241"/>
      <c r="Q16" s="210"/>
      <c r="R16" s="212"/>
      <c r="S16" s="23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3" t="s">
        <v>156</v>
      </c>
      <c r="B19" s="213"/>
      <c r="C19" s="213"/>
      <c r="D19" s="213"/>
      <c r="E19" s="213"/>
      <c r="F19" s="213"/>
      <c r="G19" s="213"/>
      <c r="H19" s="213"/>
      <c r="I19" s="213"/>
      <c r="J19" s="213"/>
      <c r="K19" s="213"/>
      <c r="L19" s="213"/>
      <c r="M19" s="213"/>
      <c r="N19" s="213"/>
      <c r="O19" s="213"/>
      <c r="P19" s="213"/>
      <c r="Q19" s="213"/>
      <c r="R19" s="213"/>
      <c r="S19" s="21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14" t="s">
        <v>49</v>
      </c>
      <c r="B23" s="217" t="s">
        <v>142</v>
      </c>
      <c r="C23" s="220" t="s">
        <v>139</v>
      </c>
      <c r="D23" s="221"/>
      <c r="E23" s="221"/>
      <c r="F23" s="221"/>
      <c r="G23" s="221"/>
      <c r="H23" s="221"/>
      <c r="I23" s="221"/>
      <c r="J23" s="221"/>
      <c r="K23" s="221"/>
      <c r="L23" s="221"/>
      <c r="M23" s="221"/>
      <c r="N23" s="221"/>
      <c r="O23" s="221"/>
      <c r="P23" s="222"/>
      <c r="Q23" s="223" t="s">
        <v>140</v>
      </c>
      <c r="R23" s="225"/>
      <c r="S23" s="235" t="s">
        <v>141</v>
      </c>
    </row>
    <row r="24" spans="1:19" ht="54.95" customHeight="1" x14ac:dyDescent="0.25">
      <c r="A24" s="215"/>
      <c r="B24" s="218"/>
      <c r="C24" s="228" t="s">
        <v>64</v>
      </c>
      <c r="D24" s="229"/>
      <c r="E24" s="229"/>
      <c r="F24" s="229"/>
      <c r="G24" s="229"/>
      <c r="H24" s="229"/>
      <c r="I24" s="229"/>
      <c r="J24" s="229" t="s">
        <v>65</v>
      </c>
      <c r="K24" s="229"/>
      <c r="L24" s="229"/>
      <c r="M24" s="229"/>
      <c r="N24" s="229"/>
      <c r="O24" s="238" t="s">
        <v>64</v>
      </c>
      <c r="P24" s="240" t="s">
        <v>65</v>
      </c>
      <c r="Q24" s="209" t="s">
        <v>64</v>
      </c>
      <c r="R24" s="211" t="s">
        <v>65</v>
      </c>
      <c r="S24" s="236"/>
    </row>
    <row r="25" spans="1:19" ht="24.95" customHeight="1" thickBot="1" x14ac:dyDescent="0.3">
      <c r="A25" s="216"/>
      <c r="B25" s="219"/>
      <c r="C25" s="134" t="s">
        <v>12</v>
      </c>
      <c r="D25" s="135" t="s">
        <v>13</v>
      </c>
      <c r="E25" s="135" t="s">
        <v>15</v>
      </c>
      <c r="F25" s="135" t="s">
        <v>16</v>
      </c>
      <c r="G25" s="135" t="s">
        <v>17</v>
      </c>
      <c r="H25" s="135" t="s">
        <v>19</v>
      </c>
      <c r="I25" s="135" t="s">
        <v>20</v>
      </c>
      <c r="J25" s="135" t="s">
        <v>22</v>
      </c>
      <c r="K25" s="135" t="s">
        <v>23</v>
      </c>
      <c r="L25" s="135" t="s">
        <v>24</v>
      </c>
      <c r="M25" s="135" t="s">
        <v>25</v>
      </c>
      <c r="N25" s="135" t="s">
        <v>26</v>
      </c>
      <c r="O25" s="239"/>
      <c r="P25" s="241"/>
      <c r="Q25" s="210"/>
      <c r="R25" s="212"/>
      <c r="S25" s="23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3" t="s">
        <v>157</v>
      </c>
      <c r="B28" s="213"/>
      <c r="C28" s="213"/>
      <c r="D28" s="213"/>
      <c r="E28" s="213"/>
      <c r="F28" s="213"/>
      <c r="G28" s="213"/>
      <c r="H28" s="213"/>
      <c r="I28" s="213"/>
      <c r="J28" s="213"/>
      <c r="K28" s="213"/>
      <c r="L28" s="213"/>
      <c r="M28" s="213"/>
      <c r="N28" s="213"/>
      <c r="O28" s="213"/>
      <c r="P28" s="213"/>
      <c r="Q28" s="213"/>
      <c r="R28" s="213"/>
      <c r="S28" s="21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14" t="s">
        <v>49</v>
      </c>
      <c r="B32" s="217" t="s">
        <v>142</v>
      </c>
      <c r="C32" s="220" t="s">
        <v>139</v>
      </c>
      <c r="D32" s="221"/>
      <c r="E32" s="221"/>
      <c r="F32" s="221"/>
      <c r="G32" s="221"/>
      <c r="H32" s="221"/>
      <c r="I32" s="221"/>
      <c r="J32" s="221"/>
      <c r="K32" s="221"/>
      <c r="L32" s="221"/>
      <c r="M32" s="221"/>
      <c r="N32" s="221"/>
      <c r="O32" s="221"/>
      <c r="P32" s="222"/>
      <c r="Q32" s="223" t="s">
        <v>140</v>
      </c>
      <c r="R32" s="224"/>
      <c r="S32" s="225" t="s">
        <v>141</v>
      </c>
    </row>
    <row r="33" spans="1:19" ht="54.95" customHeight="1" x14ac:dyDescent="0.25">
      <c r="A33" s="215"/>
      <c r="B33" s="218"/>
      <c r="C33" s="228" t="s">
        <v>11</v>
      </c>
      <c r="D33" s="229"/>
      <c r="E33" s="229" t="s">
        <v>14</v>
      </c>
      <c r="F33" s="229"/>
      <c r="G33" s="229" t="s">
        <v>18</v>
      </c>
      <c r="H33" s="229"/>
      <c r="I33" s="229"/>
      <c r="J33" s="229"/>
      <c r="K33" s="229"/>
      <c r="L33" s="229" t="s">
        <v>21</v>
      </c>
      <c r="M33" s="229"/>
      <c r="N33" s="229"/>
      <c r="O33" s="229" t="s">
        <v>18</v>
      </c>
      <c r="P33" s="231" t="s">
        <v>21</v>
      </c>
      <c r="Q33" s="233" t="s">
        <v>18</v>
      </c>
      <c r="R33" s="207" t="s">
        <v>21</v>
      </c>
      <c r="S33" s="226"/>
    </row>
    <row r="34" spans="1:19" ht="24.95" customHeight="1" thickBot="1" x14ac:dyDescent="0.3">
      <c r="A34" s="216"/>
      <c r="B34" s="219"/>
      <c r="C34" s="134" t="s">
        <v>12</v>
      </c>
      <c r="D34" s="135" t="s">
        <v>13</v>
      </c>
      <c r="E34" s="135" t="s">
        <v>15</v>
      </c>
      <c r="F34" s="135" t="s">
        <v>16</v>
      </c>
      <c r="G34" s="135" t="s">
        <v>17</v>
      </c>
      <c r="H34" s="135" t="s">
        <v>19</v>
      </c>
      <c r="I34" s="135" t="s">
        <v>20</v>
      </c>
      <c r="J34" s="135" t="s">
        <v>22</v>
      </c>
      <c r="K34" s="135" t="s">
        <v>23</v>
      </c>
      <c r="L34" s="135" t="s">
        <v>24</v>
      </c>
      <c r="M34" s="135" t="s">
        <v>25</v>
      </c>
      <c r="N34" s="135" t="s">
        <v>26</v>
      </c>
      <c r="O34" s="230"/>
      <c r="P34" s="232"/>
      <c r="Q34" s="234"/>
      <c r="R34" s="208"/>
      <c r="S34" s="227"/>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3" t="s">
        <v>153</v>
      </c>
      <c r="B1" s="213"/>
      <c r="C1" s="213"/>
      <c r="D1" s="213"/>
      <c r="E1" s="213"/>
      <c r="F1" s="213"/>
      <c r="G1" s="213"/>
      <c r="H1" s="213"/>
      <c r="I1" s="213"/>
      <c r="J1" s="213"/>
      <c r="K1" s="213"/>
      <c r="L1" s="213"/>
      <c r="M1" s="213"/>
      <c r="N1" s="213"/>
      <c r="O1" s="213"/>
      <c r="P1" s="213"/>
      <c r="Q1" s="213"/>
      <c r="R1" s="213"/>
      <c r="S1" s="21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14" t="s">
        <v>49</v>
      </c>
      <c r="B5" s="217" t="s">
        <v>142</v>
      </c>
      <c r="C5" s="220" t="s">
        <v>139</v>
      </c>
      <c r="D5" s="221"/>
      <c r="E5" s="221"/>
      <c r="F5" s="221"/>
      <c r="G5" s="221"/>
      <c r="H5" s="221"/>
      <c r="I5" s="221"/>
      <c r="J5" s="221"/>
      <c r="K5" s="221"/>
      <c r="L5" s="221"/>
      <c r="M5" s="221"/>
      <c r="N5" s="221"/>
      <c r="O5" s="221"/>
      <c r="P5" s="222"/>
      <c r="Q5" s="223" t="s">
        <v>140</v>
      </c>
      <c r="R5" s="225"/>
      <c r="S5" s="235" t="s">
        <v>141</v>
      </c>
    </row>
    <row r="6" spans="1:19" ht="54.95" customHeight="1" x14ac:dyDescent="0.25">
      <c r="A6" s="215"/>
      <c r="B6" s="218"/>
      <c r="C6" s="228" t="s">
        <v>11</v>
      </c>
      <c r="D6" s="229"/>
      <c r="E6" s="229" t="s">
        <v>14</v>
      </c>
      <c r="F6" s="229"/>
      <c r="G6" s="229"/>
      <c r="H6" s="229" t="s">
        <v>18</v>
      </c>
      <c r="I6" s="229"/>
      <c r="J6" s="229" t="s">
        <v>21</v>
      </c>
      <c r="K6" s="229"/>
      <c r="L6" s="229"/>
      <c r="M6" s="229"/>
      <c r="N6" s="229"/>
      <c r="O6" s="229" t="s">
        <v>18</v>
      </c>
      <c r="P6" s="231" t="s">
        <v>21</v>
      </c>
      <c r="Q6" s="233" t="s">
        <v>18</v>
      </c>
      <c r="R6" s="226" t="s">
        <v>21</v>
      </c>
      <c r="S6" s="236"/>
    </row>
    <row r="7" spans="1:19" ht="24.95" customHeight="1" thickBot="1" x14ac:dyDescent="0.3">
      <c r="A7" s="216"/>
      <c r="B7" s="219"/>
      <c r="C7" s="134" t="s">
        <v>12</v>
      </c>
      <c r="D7" s="135" t="s">
        <v>13</v>
      </c>
      <c r="E7" s="135" t="s">
        <v>15</v>
      </c>
      <c r="F7" s="135" t="s">
        <v>16</v>
      </c>
      <c r="G7" s="135" t="s">
        <v>17</v>
      </c>
      <c r="H7" s="135" t="s">
        <v>19</v>
      </c>
      <c r="I7" s="135" t="s">
        <v>20</v>
      </c>
      <c r="J7" s="135" t="s">
        <v>22</v>
      </c>
      <c r="K7" s="135" t="s">
        <v>23</v>
      </c>
      <c r="L7" s="135" t="s">
        <v>24</v>
      </c>
      <c r="M7" s="135" t="s">
        <v>25</v>
      </c>
      <c r="N7" s="135" t="s">
        <v>26</v>
      </c>
      <c r="O7" s="230"/>
      <c r="P7" s="232"/>
      <c r="Q7" s="234"/>
      <c r="R7" s="227"/>
      <c r="S7" s="23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3" t="s">
        <v>152</v>
      </c>
      <c r="B10" s="213"/>
      <c r="C10" s="213"/>
      <c r="D10" s="213"/>
      <c r="E10" s="213"/>
      <c r="F10" s="213"/>
      <c r="G10" s="213"/>
      <c r="H10" s="213"/>
      <c r="I10" s="213"/>
      <c r="J10" s="213"/>
      <c r="K10" s="213"/>
      <c r="L10" s="213"/>
      <c r="M10" s="213"/>
      <c r="N10" s="213"/>
      <c r="O10" s="213"/>
      <c r="P10" s="213"/>
      <c r="Q10" s="213"/>
      <c r="R10" s="213"/>
      <c r="S10" s="21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14" t="s">
        <v>49</v>
      </c>
      <c r="B14" s="217" t="s">
        <v>142</v>
      </c>
      <c r="C14" s="220" t="s">
        <v>139</v>
      </c>
      <c r="D14" s="221"/>
      <c r="E14" s="221"/>
      <c r="F14" s="221"/>
      <c r="G14" s="221"/>
      <c r="H14" s="221"/>
      <c r="I14" s="221"/>
      <c r="J14" s="221"/>
      <c r="K14" s="221"/>
      <c r="L14" s="221"/>
      <c r="M14" s="221"/>
      <c r="N14" s="221"/>
      <c r="O14" s="221"/>
      <c r="P14" s="222"/>
      <c r="Q14" s="223" t="s">
        <v>140</v>
      </c>
      <c r="R14" s="225"/>
      <c r="S14" s="235" t="s">
        <v>141</v>
      </c>
    </row>
    <row r="15" spans="1:19" ht="54.95" customHeight="1" x14ac:dyDescent="0.25">
      <c r="A15" s="215"/>
      <c r="B15" s="218"/>
      <c r="C15" s="144" t="s">
        <v>62</v>
      </c>
      <c r="D15" s="145" t="s">
        <v>63</v>
      </c>
      <c r="E15" s="229" t="s">
        <v>64</v>
      </c>
      <c r="F15" s="229"/>
      <c r="G15" s="229"/>
      <c r="H15" s="229" t="s">
        <v>65</v>
      </c>
      <c r="I15" s="229"/>
      <c r="J15" s="229"/>
      <c r="K15" s="229"/>
      <c r="L15" s="229"/>
      <c r="M15" s="229"/>
      <c r="N15" s="229"/>
      <c r="O15" s="238" t="s">
        <v>64</v>
      </c>
      <c r="P15" s="240" t="s">
        <v>65</v>
      </c>
      <c r="Q15" s="209" t="s">
        <v>64</v>
      </c>
      <c r="R15" s="211" t="s">
        <v>65</v>
      </c>
      <c r="S15" s="236"/>
    </row>
    <row r="16" spans="1:19" ht="24.95" customHeight="1" thickBot="1" x14ac:dyDescent="0.3">
      <c r="A16" s="216"/>
      <c r="B16" s="219"/>
      <c r="C16" s="134" t="s">
        <v>12</v>
      </c>
      <c r="D16" s="135" t="s">
        <v>13</v>
      </c>
      <c r="E16" s="135" t="s">
        <v>15</v>
      </c>
      <c r="F16" s="135" t="s">
        <v>16</v>
      </c>
      <c r="G16" s="135" t="s">
        <v>17</v>
      </c>
      <c r="H16" s="135" t="s">
        <v>19</v>
      </c>
      <c r="I16" s="135" t="s">
        <v>20</v>
      </c>
      <c r="J16" s="135" t="s">
        <v>22</v>
      </c>
      <c r="K16" s="135" t="s">
        <v>23</v>
      </c>
      <c r="L16" s="135" t="s">
        <v>24</v>
      </c>
      <c r="M16" s="135" t="s">
        <v>25</v>
      </c>
      <c r="N16" s="135" t="s">
        <v>26</v>
      </c>
      <c r="O16" s="239"/>
      <c r="P16" s="241"/>
      <c r="Q16" s="210"/>
      <c r="R16" s="212"/>
      <c r="S16" s="23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3" t="s">
        <v>151</v>
      </c>
      <c r="B19" s="213"/>
      <c r="C19" s="213"/>
      <c r="D19" s="213"/>
      <c r="E19" s="213"/>
      <c r="F19" s="213"/>
      <c r="G19" s="213"/>
      <c r="H19" s="213"/>
      <c r="I19" s="213"/>
      <c r="J19" s="213"/>
      <c r="K19" s="213"/>
      <c r="L19" s="213"/>
      <c r="M19" s="213"/>
      <c r="N19" s="213"/>
      <c r="O19" s="213"/>
      <c r="P19" s="213"/>
      <c r="Q19" s="213"/>
      <c r="R19" s="213"/>
      <c r="S19" s="21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14" t="s">
        <v>49</v>
      </c>
      <c r="B23" s="217" t="s">
        <v>142</v>
      </c>
      <c r="C23" s="220" t="s">
        <v>139</v>
      </c>
      <c r="D23" s="221"/>
      <c r="E23" s="221"/>
      <c r="F23" s="221"/>
      <c r="G23" s="221"/>
      <c r="H23" s="221"/>
      <c r="I23" s="221"/>
      <c r="J23" s="221"/>
      <c r="K23" s="221"/>
      <c r="L23" s="221"/>
      <c r="M23" s="221"/>
      <c r="N23" s="221"/>
      <c r="O23" s="221"/>
      <c r="P23" s="222"/>
      <c r="Q23" s="223" t="s">
        <v>140</v>
      </c>
      <c r="R23" s="225"/>
      <c r="S23" s="235" t="s">
        <v>141</v>
      </c>
    </row>
    <row r="24" spans="1:19" ht="54.95" customHeight="1" x14ac:dyDescent="0.25">
      <c r="A24" s="215"/>
      <c r="B24" s="218"/>
      <c r="C24" s="228" t="s">
        <v>64</v>
      </c>
      <c r="D24" s="229"/>
      <c r="E24" s="229"/>
      <c r="F24" s="229"/>
      <c r="G24" s="229"/>
      <c r="H24" s="229"/>
      <c r="I24" s="229"/>
      <c r="J24" s="229" t="s">
        <v>65</v>
      </c>
      <c r="K24" s="229"/>
      <c r="L24" s="229"/>
      <c r="M24" s="229"/>
      <c r="N24" s="229"/>
      <c r="O24" s="238" t="s">
        <v>64</v>
      </c>
      <c r="P24" s="240" t="s">
        <v>65</v>
      </c>
      <c r="Q24" s="209" t="s">
        <v>64</v>
      </c>
      <c r="R24" s="211" t="s">
        <v>65</v>
      </c>
      <c r="S24" s="236"/>
    </row>
    <row r="25" spans="1:19" ht="24.95" customHeight="1" thickBot="1" x14ac:dyDescent="0.3">
      <c r="A25" s="216"/>
      <c r="B25" s="219"/>
      <c r="C25" s="134" t="s">
        <v>12</v>
      </c>
      <c r="D25" s="135" t="s">
        <v>13</v>
      </c>
      <c r="E25" s="135" t="s">
        <v>15</v>
      </c>
      <c r="F25" s="135" t="s">
        <v>16</v>
      </c>
      <c r="G25" s="135" t="s">
        <v>17</v>
      </c>
      <c r="H25" s="135" t="s">
        <v>19</v>
      </c>
      <c r="I25" s="135" t="s">
        <v>20</v>
      </c>
      <c r="J25" s="135" t="s">
        <v>22</v>
      </c>
      <c r="K25" s="135" t="s">
        <v>23</v>
      </c>
      <c r="L25" s="135" t="s">
        <v>24</v>
      </c>
      <c r="M25" s="135" t="s">
        <v>25</v>
      </c>
      <c r="N25" s="135" t="s">
        <v>26</v>
      </c>
      <c r="O25" s="239"/>
      <c r="P25" s="241"/>
      <c r="Q25" s="210"/>
      <c r="R25" s="212"/>
      <c r="S25" s="23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3" t="s">
        <v>150</v>
      </c>
      <c r="B28" s="213"/>
      <c r="C28" s="213"/>
      <c r="D28" s="213"/>
      <c r="E28" s="213"/>
      <c r="F28" s="213"/>
      <c r="G28" s="213"/>
      <c r="H28" s="213"/>
      <c r="I28" s="213"/>
      <c r="J28" s="213"/>
      <c r="K28" s="213"/>
      <c r="L28" s="213"/>
      <c r="M28" s="213"/>
      <c r="N28" s="213"/>
      <c r="O28" s="213"/>
      <c r="P28" s="213"/>
      <c r="Q28" s="213"/>
      <c r="R28" s="213"/>
      <c r="S28" s="21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14" t="s">
        <v>49</v>
      </c>
      <c r="B32" s="217" t="s">
        <v>142</v>
      </c>
      <c r="C32" s="220" t="s">
        <v>139</v>
      </c>
      <c r="D32" s="221"/>
      <c r="E32" s="221"/>
      <c r="F32" s="221"/>
      <c r="G32" s="221"/>
      <c r="H32" s="221"/>
      <c r="I32" s="221"/>
      <c r="J32" s="221"/>
      <c r="K32" s="221"/>
      <c r="L32" s="221"/>
      <c r="M32" s="221"/>
      <c r="N32" s="221"/>
      <c r="O32" s="221"/>
      <c r="P32" s="222"/>
      <c r="Q32" s="223" t="s">
        <v>140</v>
      </c>
      <c r="R32" s="224"/>
      <c r="S32" s="225" t="s">
        <v>141</v>
      </c>
    </row>
    <row r="33" spans="1:19" ht="54.95" customHeight="1" x14ac:dyDescent="0.25">
      <c r="A33" s="215"/>
      <c r="B33" s="218"/>
      <c r="C33" s="228" t="s">
        <v>11</v>
      </c>
      <c r="D33" s="229"/>
      <c r="E33" s="229" t="s">
        <v>14</v>
      </c>
      <c r="F33" s="229"/>
      <c r="G33" s="229" t="s">
        <v>18</v>
      </c>
      <c r="H33" s="229"/>
      <c r="I33" s="229"/>
      <c r="J33" s="229"/>
      <c r="K33" s="229"/>
      <c r="L33" s="229" t="s">
        <v>21</v>
      </c>
      <c r="M33" s="229"/>
      <c r="N33" s="229"/>
      <c r="O33" s="229" t="s">
        <v>18</v>
      </c>
      <c r="P33" s="231" t="s">
        <v>21</v>
      </c>
      <c r="Q33" s="233" t="s">
        <v>18</v>
      </c>
      <c r="R33" s="207" t="s">
        <v>21</v>
      </c>
      <c r="S33" s="226"/>
    </row>
    <row r="34" spans="1:19" ht="24.95" customHeight="1" thickBot="1" x14ac:dyDescent="0.3">
      <c r="A34" s="216"/>
      <c r="B34" s="219"/>
      <c r="C34" s="134" t="s">
        <v>12</v>
      </c>
      <c r="D34" s="135" t="s">
        <v>13</v>
      </c>
      <c r="E34" s="135" t="s">
        <v>15</v>
      </c>
      <c r="F34" s="135" t="s">
        <v>16</v>
      </c>
      <c r="G34" s="135" t="s">
        <v>17</v>
      </c>
      <c r="H34" s="135" t="s">
        <v>19</v>
      </c>
      <c r="I34" s="135" t="s">
        <v>20</v>
      </c>
      <c r="J34" s="135" t="s">
        <v>22</v>
      </c>
      <c r="K34" s="135" t="s">
        <v>23</v>
      </c>
      <c r="L34" s="135" t="s">
        <v>24</v>
      </c>
      <c r="M34" s="135" t="s">
        <v>25</v>
      </c>
      <c r="N34" s="135" t="s">
        <v>26</v>
      </c>
      <c r="O34" s="230"/>
      <c r="P34" s="232"/>
      <c r="Q34" s="234"/>
      <c r="R34" s="208"/>
      <c r="S34" s="227"/>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3" t="s">
        <v>143</v>
      </c>
      <c r="B1" s="213"/>
      <c r="C1" s="213"/>
      <c r="D1" s="213"/>
      <c r="E1" s="213"/>
      <c r="F1" s="213"/>
      <c r="G1" s="213"/>
      <c r="H1" s="213"/>
      <c r="I1" s="213"/>
      <c r="J1" s="213"/>
      <c r="K1" s="213"/>
      <c r="L1" s="213"/>
      <c r="M1" s="213"/>
      <c r="N1" s="213"/>
      <c r="O1" s="213"/>
      <c r="P1" s="213"/>
      <c r="Q1" s="213"/>
      <c r="R1" s="213"/>
      <c r="S1" s="21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14" t="s">
        <v>49</v>
      </c>
      <c r="B4" s="217" t="s">
        <v>142</v>
      </c>
      <c r="C4" s="220" t="s">
        <v>139</v>
      </c>
      <c r="D4" s="221"/>
      <c r="E4" s="221"/>
      <c r="F4" s="221"/>
      <c r="G4" s="221"/>
      <c r="H4" s="221"/>
      <c r="I4" s="221"/>
      <c r="J4" s="221"/>
      <c r="K4" s="221"/>
      <c r="L4" s="221"/>
      <c r="M4" s="221"/>
      <c r="N4" s="221"/>
      <c r="O4" s="221"/>
      <c r="P4" s="222"/>
      <c r="Q4" s="223" t="s">
        <v>140</v>
      </c>
      <c r="R4" s="225"/>
      <c r="S4" s="235" t="s">
        <v>141</v>
      </c>
    </row>
    <row r="5" spans="1:19" ht="54.95" customHeight="1" x14ac:dyDescent="0.25">
      <c r="A5" s="215"/>
      <c r="B5" s="218"/>
      <c r="C5" s="228" t="s">
        <v>11</v>
      </c>
      <c r="D5" s="229"/>
      <c r="E5" s="229" t="s">
        <v>14</v>
      </c>
      <c r="F5" s="229"/>
      <c r="G5" s="229"/>
      <c r="H5" s="229" t="s">
        <v>18</v>
      </c>
      <c r="I5" s="229"/>
      <c r="J5" s="229" t="s">
        <v>21</v>
      </c>
      <c r="K5" s="229"/>
      <c r="L5" s="229"/>
      <c r="M5" s="229"/>
      <c r="N5" s="229"/>
      <c r="O5" s="229" t="s">
        <v>18</v>
      </c>
      <c r="P5" s="231" t="s">
        <v>21</v>
      </c>
      <c r="Q5" s="233" t="s">
        <v>18</v>
      </c>
      <c r="R5" s="226" t="s">
        <v>21</v>
      </c>
      <c r="S5" s="236"/>
    </row>
    <row r="6" spans="1:19" ht="24.95" customHeight="1" thickBot="1" x14ac:dyDescent="0.3">
      <c r="A6" s="216"/>
      <c r="B6" s="219"/>
      <c r="C6" s="134" t="s">
        <v>12</v>
      </c>
      <c r="D6" s="135" t="s">
        <v>13</v>
      </c>
      <c r="E6" s="135" t="s">
        <v>15</v>
      </c>
      <c r="F6" s="135" t="s">
        <v>16</v>
      </c>
      <c r="G6" s="135" t="s">
        <v>17</v>
      </c>
      <c r="H6" s="135" t="s">
        <v>19</v>
      </c>
      <c r="I6" s="135" t="s">
        <v>20</v>
      </c>
      <c r="J6" s="135" t="s">
        <v>22</v>
      </c>
      <c r="K6" s="135" t="s">
        <v>23</v>
      </c>
      <c r="L6" s="135" t="s">
        <v>24</v>
      </c>
      <c r="M6" s="135" t="s">
        <v>25</v>
      </c>
      <c r="N6" s="135" t="s">
        <v>26</v>
      </c>
      <c r="O6" s="230"/>
      <c r="P6" s="232"/>
      <c r="Q6" s="234"/>
      <c r="R6" s="227"/>
      <c r="S6" s="23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13" t="s">
        <v>144</v>
      </c>
      <c r="B9" s="213"/>
      <c r="C9" s="213"/>
      <c r="D9" s="213"/>
      <c r="E9" s="213"/>
      <c r="F9" s="213"/>
      <c r="G9" s="213"/>
      <c r="H9" s="213"/>
      <c r="I9" s="213"/>
      <c r="J9" s="213"/>
      <c r="K9" s="213"/>
      <c r="L9" s="213"/>
      <c r="M9" s="213"/>
      <c r="N9" s="213"/>
      <c r="O9" s="213"/>
      <c r="P9" s="213"/>
      <c r="Q9" s="213"/>
      <c r="R9" s="213"/>
      <c r="S9" s="21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14" t="s">
        <v>49</v>
      </c>
      <c r="B12" s="217" t="s">
        <v>142</v>
      </c>
      <c r="C12" s="220" t="s">
        <v>139</v>
      </c>
      <c r="D12" s="221"/>
      <c r="E12" s="221"/>
      <c r="F12" s="221"/>
      <c r="G12" s="221"/>
      <c r="H12" s="221"/>
      <c r="I12" s="221"/>
      <c r="J12" s="221"/>
      <c r="K12" s="221"/>
      <c r="L12" s="221"/>
      <c r="M12" s="221"/>
      <c r="N12" s="221"/>
      <c r="O12" s="221"/>
      <c r="P12" s="222"/>
      <c r="Q12" s="223" t="s">
        <v>140</v>
      </c>
      <c r="R12" s="225"/>
      <c r="S12" s="235" t="s">
        <v>141</v>
      </c>
    </row>
    <row r="13" spans="1:19" ht="54.95" customHeight="1" x14ac:dyDescent="0.25">
      <c r="A13" s="215"/>
      <c r="B13" s="218"/>
      <c r="C13" s="144" t="s">
        <v>62</v>
      </c>
      <c r="D13" s="145" t="s">
        <v>63</v>
      </c>
      <c r="E13" s="229" t="s">
        <v>64</v>
      </c>
      <c r="F13" s="229"/>
      <c r="G13" s="229"/>
      <c r="H13" s="229" t="s">
        <v>65</v>
      </c>
      <c r="I13" s="229"/>
      <c r="J13" s="229"/>
      <c r="K13" s="229"/>
      <c r="L13" s="229"/>
      <c r="M13" s="229"/>
      <c r="N13" s="229"/>
      <c r="O13" s="238" t="s">
        <v>64</v>
      </c>
      <c r="P13" s="240" t="s">
        <v>65</v>
      </c>
      <c r="Q13" s="209" t="s">
        <v>64</v>
      </c>
      <c r="R13" s="211" t="s">
        <v>65</v>
      </c>
      <c r="S13" s="236"/>
    </row>
    <row r="14" spans="1:19" ht="24.95" customHeight="1" thickBot="1" x14ac:dyDescent="0.3">
      <c r="A14" s="216"/>
      <c r="B14" s="219"/>
      <c r="C14" s="134" t="s">
        <v>12</v>
      </c>
      <c r="D14" s="135" t="s">
        <v>13</v>
      </c>
      <c r="E14" s="135" t="s">
        <v>15</v>
      </c>
      <c r="F14" s="135" t="s">
        <v>16</v>
      </c>
      <c r="G14" s="135" t="s">
        <v>17</v>
      </c>
      <c r="H14" s="135" t="s">
        <v>19</v>
      </c>
      <c r="I14" s="135" t="s">
        <v>20</v>
      </c>
      <c r="J14" s="135" t="s">
        <v>22</v>
      </c>
      <c r="K14" s="135" t="s">
        <v>23</v>
      </c>
      <c r="L14" s="135" t="s">
        <v>24</v>
      </c>
      <c r="M14" s="135" t="s">
        <v>25</v>
      </c>
      <c r="N14" s="135" t="s">
        <v>26</v>
      </c>
      <c r="O14" s="239"/>
      <c r="P14" s="241"/>
      <c r="Q14" s="210"/>
      <c r="R14" s="212"/>
      <c r="S14" s="23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13" t="s">
        <v>145</v>
      </c>
      <c r="B17" s="213"/>
      <c r="C17" s="213"/>
      <c r="D17" s="213"/>
      <c r="E17" s="213"/>
      <c r="F17" s="213"/>
      <c r="G17" s="213"/>
      <c r="H17" s="213"/>
      <c r="I17" s="213"/>
      <c r="J17" s="213"/>
      <c r="K17" s="213"/>
      <c r="L17" s="213"/>
      <c r="M17" s="213"/>
      <c r="N17" s="213"/>
      <c r="O17" s="213"/>
      <c r="P17" s="213"/>
      <c r="Q17" s="213"/>
      <c r="R17" s="213"/>
      <c r="S17" s="21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14" t="s">
        <v>49</v>
      </c>
      <c r="B20" s="217" t="s">
        <v>142</v>
      </c>
      <c r="C20" s="220" t="s">
        <v>139</v>
      </c>
      <c r="D20" s="221"/>
      <c r="E20" s="221"/>
      <c r="F20" s="221"/>
      <c r="G20" s="221"/>
      <c r="H20" s="221"/>
      <c r="I20" s="221"/>
      <c r="J20" s="221"/>
      <c r="K20" s="221"/>
      <c r="L20" s="221"/>
      <c r="M20" s="221"/>
      <c r="N20" s="221"/>
      <c r="O20" s="221"/>
      <c r="P20" s="222"/>
      <c r="Q20" s="223" t="s">
        <v>140</v>
      </c>
      <c r="R20" s="225"/>
      <c r="S20" s="235" t="s">
        <v>141</v>
      </c>
    </row>
    <row r="21" spans="1:19" ht="54.95" customHeight="1" x14ac:dyDescent="0.25">
      <c r="A21" s="215"/>
      <c r="B21" s="218"/>
      <c r="C21" s="228" t="s">
        <v>64</v>
      </c>
      <c r="D21" s="229"/>
      <c r="E21" s="229"/>
      <c r="F21" s="229"/>
      <c r="G21" s="229"/>
      <c r="H21" s="229"/>
      <c r="I21" s="229"/>
      <c r="J21" s="229" t="s">
        <v>65</v>
      </c>
      <c r="K21" s="229"/>
      <c r="L21" s="229"/>
      <c r="M21" s="229"/>
      <c r="N21" s="229"/>
      <c r="O21" s="238" t="s">
        <v>64</v>
      </c>
      <c r="P21" s="240" t="s">
        <v>65</v>
      </c>
      <c r="Q21" s="209" t="s">
        <v>64</v>
      </c>
      <c r="R21" s="211" t="s">
        <v>65</v>
      </c>
      <c r="S21" s="236"/>
    </row>
    <row r="22" spans="1:19" ht="24.95" customHeight="1" thickBot="1" x14ac:dyDescent="0.3">
      <c r="A22" s="216"/>
      <c r="B22" s="219"/>
      <c r="C22" s="134" t="s">
        <v>12</v>
      </c>
      <c r="D22" s="135" t="s">
        <v>13</v>
      </c>
      <c r="E22" s="135" t="s">
        <v>15</v>
      </c>
      <c r="F22" s="135" t="s">
        <v>16</v>
      </c>
      <c r="G22" s="135" t="s">
        <v>17</v>
      </c>
      <c r="H22" s="135" t="s">
        <v>19</v>
      </c>
      <c r="I22" s="135" t="s">
        <v>20</v>
      </c>
      <c r="J22" s="135" t="s">
        <v>22</v>
      </c>
      <c r="K22" s="135" t="s">
        <v>23</v>
      </c>
      <c r="L22" s="135" t="s">
        <v>24</v>
      </c>
      <c r="M22" s="135" t="s">
        <v>25</v>
      </c>
      <c r="N22" s="135" t="s">
        <v>26</v>
      </c>
      <c r="O22" s="239"/>
      <c r="P22" s="241"/>
      <c r="Q22" s="210"/>
      <c r="R22" s="212"/>
      <c r="S22" s="23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13" t="s">
        <v>146</v>
      </c>
      <c r="B25" s="213"/>
      <c r="C25" s="213"/>
      <c r="D25" s="213"/>
      <c r="E25" s="213"/>
      <c r="F25" s="213"/>
      <c r="G25" s="213"/>
      <c r="H25" s="213"/>
      <c r="I25" s="213"/>
      <c r="J25" s="213"/>
      <c r="K25" s="213"/>
      <c r="L25" s="213"/>
      <c r="M25" s="213"/>
      <c r="N25" s="213"/>
      <c r="O25" s="213"/>
      <c r="P25" s="213"/>
      <c r="Q25" s="213"/>
      <c r="R25" s="213"/>
      <c r="S25" s="21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14" t="s">
        <v>49</v>
      </c>
      <c r="B28" s="217" t="s">
        <v>142</v>
      </c>
      <c r="C28" s="220" t="s">
        <v>139</v>
      </c>
      <c r="D28" s="221"/>
      <c r="E28" s="221"/>
      <c r="F28" s="221"/>
      <c r="G28" s="221"/>
      <c r="H28" s="221"/>
      <c r="I28" s="221"/>
      <c r="J28" s="221"/>
      <c r="K28" s="221"/>
      <c r="L28" s="221"/>
      <c r="M28" s="221"/>
      <c r="N28" s="221"/>
      <c r="O28" s="221"/>
      <c r="P28" s="222"/>
      <c r="Q28" s="223" t="s">
        <v>140</v>
      </c>
      <c r="R28" s="224"/>
      <c r="S28" s="225" t="s">
        <v>141</v>
      </c>
    </row>
    <row r="29" spans="1:19" ht="54.95" customHeight="1" x14ac:dyDescent="0.25">
      <c r="A29" s="215"/>
      <c r="B29" s="218"/>
      <c r="C29" s="228" t="s">
        <v>11</v>
      </c>
      <c r="D29" s="229"/>
      <c r="E29" s="229" t="s">
        <v>14</v>
      </c>
      <c r="F29" s="229"/>
      <c r="G29" s="229" t="s">
        <v>18</v>
      </c>
      <c r="H29" s="229"/>
      <c r="I29" s="229"/>
      <c r="J29" s="229"/>
      <c r="K29" s="229"/>
      <c r="L29" s="229" t="s">
        <v>21</v>
      </c>
      <c r="M29" s="229"/>
      <c r="N29" s="229"/>
      <c r="O29" s="229" t="s">
        <v>18</v>
      </c>
      <c r="P29" s="231" t="s">
        <v>21</v>
      </c>
      <c r="Q29" s="233" t="s">
        <v>18</v>
      </c>
      <c r="R29" s="207" t="s">
        <v>21</v>
      </c>
      <c r="S29" s="226"/>
    </row>
    <row r="30" spans="1:19" ht="24.95" customHeight="1" thickBot="1" x14ac:dyDescent="0.3">
      <c r="A30" s="216"/>
      <c r="B30" s="219"/>
      <c r="C30" s="134" t="s">
        <v>12</v>
      </c>
      <c r="D30" s="135" t="s">
        <v>13</v>
      </c>
      <c r="E30" s="135" t="s">
        <v>15</v>
      </c>
      <c r="F30" s="135" t="s">
        <v>16</v>
      </c>
      <c r="G30" s="135" t="s">
        <v>17</v>
      </c>
      <c r="H30" s="135" t="s">
        <v>19</v>
      </c>
      <c r="I30" s="135" t="s">
        <v>20</v>
      </c>
      <c r="J30" s="135" t="s">
        <v>22</v>
      </c>
      <c r="K30" s="135" t="s">
        <v>23</v>
      </c>
      <c r="L30" s="135" t="s">
        <v>24</v>
      </c>
      <c r="M30" s="135" t="s">
        <v>25</v>
      </c>
      <c r="N30" s="135" t="s">
        <v>26</v>
      </c>
      <c r="O30" s="230"/>
      <c r="P30" s="232"/>
      <c r="Q30" s="234"/>
      <c r="R30" s="208"/>
      <c r="S30" s="227"/>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2" t="s">
        <v>66</v>
      </c>
      <c r="B1" s="242"/>
      <c r="C1" s="242"/>
      <c r="D1" s="242"/>
      <c r="E1" s="242" t="s">
        <v>67</v>
      </c>
      <c r="F1" s="242"/>
      <c r="G1" s="242"/>
      <c r="H1" s="242"/>
      <c r="I1" s="242" t="s">
        <v>138</v>
      </c>
      <c r="J1" s="242"/>
      <c r="K1" s="242"/>
      <c r="L1" s="242"/>
      <c r="M1" s="242" t="s">
        <v>137</v>
      </c>
      <c r="N1" s="242"/>
      <c r="O1" s="242"/>
      <c r="P1" s="242"/>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2017-04-17T05:06:24Z</dcterms:modified>
  <cp:category>Copyright by D@niel2016</cp:category>
</cp:coreProperties>
</file>